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TOsummary" sheetId="1" r:id="rId1"/>
    <sheet name="Auto-check" sheetId="2" r:id="rId2"/>
    <sheet name="Work-required" sheetId="3" r:id="rId3"/>
  </sheets>
  <definedNames>
    <definedName name="_xlnm._FilterDatabase" localSheetId="0" hidden="1">'TOsummary'!$B$12:$AA$36</definedName>
    <definedName name="_xlfn.AGGREGATE" hidden="1">#NAME?</definedName>
    <definedName name="_xlfn.IFERROR" hidden="1">#NAME?</definedName>
    <definedName name="Blue_table">'TOsummary'!$B$87:$H$102</definedName>
    <definedName name="_xlnm.Print_Area" localSheetId="1">'Auto-check'!$A$1:$AC$45</definedName>
    <definedName name="_xlnm.Print_Area" localSheetId="0">'TOsummary'!$A$1:$AB$59</definedName>
    <definedName name="Red_table">'TOsummary'!$B$69:$H$84</definedName>
    <definedName name="White_table">'TOsummary'!$B$105:$H$120</definedName>
  </definedNames>
  <calcPr fullCalcOnLoad="1"/>
</workbook>
</file>

<file path=xl/comments1.xml><?xml version="1.0" encoding="utf-8"?>
<comments xmlns="http://schemas.openxmlformats.org/spreadsheetml/2006/main">
  <authors>
    <author>currys</author>
  </authors>
  <commentList>
    <comment ref="C10" authorId="0">
      <text>
        <r>
          <rPr>
            <b/>
            <sz val="9"/>
            <rFont val="Tahoma"/>
            <family val="2"/>
          </rPr>
          <t xml:space="preserve">Face Size:
</t>
        </r>
        <r>
          <rPr>
            <sz val="9"/>
            <rFont val="Tahoma"/>
            <family val="2"/>
          </rPr>
          <t xml:space="preserve">Click into cell and use drop down menu (little triangle on the the right of the cell) to choose face size.  
</t>
        </r>
      </text>
    </comment>
    <comment ref="B40" authorId="0">
      <text>
        <r>
          <rPr>
            <b/>
            <sz val="9"/>
            <rFont val="Tahoma"/>
            <family val="2"/>
          </rPr>
          <t xml:space="preserve">Number of faces:
</t>
        </r>
        <r>
          <rPr>
            <sz val="9"/>
            <rFont val="Tahoma"/>
            <family val="2"/>
          </rPr>
          <t xml:space="preserve">
As you are adding in the face size the colour will show amber until you have all six faces when the total will go green.  Add more than six and it will show the total
 number in red.</t>
        </r>
      </text>
    </comment>
    <comment ref="E11" authorId="0">
      <text>
        <r>
          <rPr>
            <b/>
            <sz val="9"/>
            <rFont val="Tahoma"/>
            <family val="2"/>
          </rPr>
          <t xml:space="preserve">S/M/L
</t>
        </r>
        <r>
          <rPr>
            <sz val="9"/>
            <rFont val="Tahoma"/>
            <family val="2"/>
          </rPr>
          <t xml:space="preserve">Choose Short, Medium or Long from drop down menu in cell (small triangle on right of cell when you click in cell)
</t>
        </r>
      </text>
    </comment>
    <comment ref="M11" authorId="0">
      <text>
        <r>
          <rPr>
            <b/>
            <sz val="9"/>
            <rFont val="Tahoma"/>
            <family val="2"/>
          </rPr>
          <t xml:space="preserve">S/M/L
</t>
        </r>
        <r>
          <rPr>
            <sz val="9"/>
            <rFont val="Tahoma"/>
            <family val="2"/>
          </rPr>
          <t xml:space="preserve">Choose Short, Medium or Long from drop down menu in cell (small triangle on right of cell when you click in cell)
</t>
        </r>
      </text>
    </comment>
    <comment ref="U11" authorId="0">
      <text>
        <r>
          <rPr>
            <b/>
            <sz val="9"/>
            <rFont val="Tahoma"/>
            <family val="2"/>
          </rPr>
          <t xml:space="preserve">S/M/L
</t>
        </r>
        <r>
          <rPr>
            <sz val="9"/>
            <rFont val="Tahoma"/>
            <family val="2"/>
          </rPr>
          <t xml:space="preserve">
Choose Short, Medium or Long from drop down menu in cell (small triangle on right of cell when you click in cell)</t>
        </r>
        <r>
          <rPr>
            <b/>
            <sz val="9"/>
            <rFont val="Tahoma"/>
            <family val="2"/>
          </rPr>
          <t xml:space="preserve">
</t>
        </r>
        <r>
          <rPr>
            <sz val="9"/>
            <rFont val="Tahoma"/>
            <family val="2"/>
          </rPr>
          <t xml:space="preserve">
</t>
        </r>
      </text>
    </comment>
    <comment ref="K11" authorId="0">
      <text>
        <r>
          <rPr>
            <b/>
            <sz val="9"/>
            <rFont val="Tahoma"/>
            <family val="2"/>
          </rPr>
          <t xml:space="preserve">Distance from pegs:
</t>
        </r>
        <r>
          <rPr>
            <sz val="9"/>
            <rFont val="Tahoma"/>
            <family val="2"/>
          </rPr>
          <t>Use drop down box in cell to choose distance from RED peg to target in Metres</t>
        </r>
        <r>
          <rPr>
            <b/>
            <sz val="9"/>
            <rFont val="Tahoma"/>
            <family val="2"/>
          </rPr>
          <t>.</t>
        </r>
        <r>
          <rPr>
            <sz val="9"/>
            <rFont val="Tahoma"/>
            <family val="2"/>
          </rPr>
          <t xml:space="preserve">   It must be within the range shown in the cell to the left.
</t>
        </r>
      </text>
    </comment>
    <comment ref="S11" authorId="0">
      <text>
        <r>
          <rPr>
            <b/>
            <sz val="9"/>
            <rFont val="Tahoma"/>
            <family val="2"/>
          </rPr>
          <t xml:space="preserve">Distance:
</t>
        </r>
        <r>
          <rPr>
            <sz val="9"/>
            <rFont val="Tahoma"/>
            <family val="2"/>
          </rPr>
          <t xml:space="preserve">Use drop down box in cell to choose distance from BLUE peg to target in Metres.   It must be within the range shown in the cell to the left.
</t>
        </r>
      </text>
    </comment>
    <comment ref="AA11" authorId="0">
      <text>
        <r>
          <rPr>
            <b/>
            <sz val="9"/>
            <rFont val="Tahoma"/>
            <family val="2"/>
          </rPr>
          <t xml:space="preserve">Distance:
</t>
        </r>
        <r>
          <rPr>
            <sz val="9"/>
            <rFont val="Tahoma"/>
            <family val="2"/>
          </rPr>
          <t xml:space="preserve">
Use drop down box in cell to choose distance from WHITE
 peg to target in Metres.   It must be within the range shown in the cell to the left.
</t>
        </r>
      </text>
    </comment>
    <comment ref="AB12" authorId="0">
      <text>
        <r>
          <rPr>
            <b/>
            <sz val="9"/>
            <rFont val="Tahoma"/>
            <family val="2"/>
          </rPr>
          <t xml:space="preserve">Filters
</t>
        </r>
        <r>
          <rPr>
            <sz val="9"/>
            <rFont val="Tahoma"/>
            <family val="2"/>
          </rPr>
          <t>Use drop down arrow on filters to focus on a particular size or distance when trying to find any errors</t>
        </r>
        <r>
          <rPr>
            <b/>
            <sz val="9"/>
            <rFont val="Tahoma"/>
            <family val="2"/>
          </rPr>
          <t xml:space="preserve">
</t>
        </r>
        <r>
          <rPr>
            <sz val="9"/>
            <rFont val="Tahoma"/>
            <family val="2"/>
          </rPr>
          <t xml:space="preserve">
</t>
        </r>
      </text>
    </comment>
  </commentList>
</comments>
</file>

<file path=xl/sharedStrings.xml><?xml version="1.0" encoding="utf-8"?>
<sst xmlns="http://schemas.openxmlformats.org/spreadsheetml/2006/main" count="479" uniqueCount="200">
  <si>
    <t>7.5cm</t>
  </si>
  <si>
    <t>Marten</t>
  </si>
  <si>
    <t>Woodcock</t>
  </si>
  <si>
    <t>Pheasant</t>
  </si>
  <si>
    <t>Squirrel</t>
  </si>
  <si>
    <t>15cm</t>
  </si>
  <si>
    <t>Coon</t>
  </si>
  <si>
    <t>Black Grouse</t>
  </si>
  <si>
    <t>Hare</t>
  </si>
  <si>
    <t>Wood Grouse</t>
  </si>
  <si>
    <t>22.5cm</t>
  </si>
  <si>
    <t>Wolf</t>
  </si>
  <si>
    <t>Lynx</t>
  </si>
  <si>
    <t>Roe Deer</t>
  </si>
  <si>
    <t>Wolverine</t>
  </si>
  <si>
    <t>30cm</t>
  </si>
  <si>
    <t>Boar</t>
  </si>
  <si>
    <t>Stag</t>
  </si>
  <si>
    <t>Bear</t>
  </si>
  <si>
    <t>spare</t>
  </si>
  <si>
    <t>Tgt</t>
  </si>
  <si>
    <t>face</t>
  </si>
  <si>
    <t>peg</t>
  </si>
  <si>
    <t>Row</t>
  </si>
  <si>
    <t>T. No</t>
  </si>
  <si>
    <t>archery</t>
  </si>
  <si>
    <t>WA Unmarked Round 24 targets</t>
  </si>
  <si>
    <t>Checklist</t>
  </si>
  <si>
    <t>20cm face</t>
  </si>
  <si>
    <t>Red Peg</t>
  </si>
  <si>
    <t>Range</t>
  </si>
  <si>
    <t>40cm faces</t>
  </si>
  <si>
    <t>Event</t>
  </si>
  <si>
    <t>Date</t>
  </si>
  <si>
    <t>Location</t>
  </si>
  <si>
    <t>WA Unmarked Round - 24 targets</t>
  </si>
  <si>
    <t>Target</t>
  </si>
  <si>
    <t>20cm</t>
  </si>
  <si>
    <t>40cm</t>
  </si>
  <si>
    <t>60cm</t>
  </si>
  <si>
    <t>80cm</t>
  </si>
  <si>
    <t>size</t>
  </si>
  <si>
    <t>S/M/L</t>
  </si>
  <si>
    <t>Blue</t>
  </si>
  <si>
    <t>White</t>
  </si>
  <si>
    <t>Red table</t>
  </si>
  <si>
    <t>20cmMedium</t>
  </si>
  <si>
    <t>20cmShort</t>
  </si>
  <si>
    <t>20cmLong</t>
  </si>
  <si>
    <t>40cmShort</t>
  </si>
  <si>
    <t>40cmMedium</t>
  </si>
  <si>
    <t>40cmLong</t>
  </si>
  <si>
    <t>60cmShort</t>
  </si>
  <si>
    <t>60cmLong</t>
  </si>
  <si>
    <t>60cmMedium</t>
  </si>
  <si>
    <t>80cmShort</t>
  </si>
  <si>
    <t>80cmMedium</t>
  </si>
  <si>
    <t>80cmLong</t>
  </si>
  <si>
    <t>10-12m</t>
  </si>
  <si>
    <t>11-14m</t>
  </si>
  <si>
    <t>13-15m</t>
  </si>
  <si>
    <t>15-19m</t>
  </si>
  <si>
    <t>18-22m</t>
  </si>
  <si>
    <t>21-25m</t>
  </si>
  <si>
    <t>20-26m</t>
  </si>
  <si>
    <t>25-31m</t>
  </si>
  <si>
    <t>29-35m</t>
  </si>
  <si>
    <t>35-42m</t>
  </si>
  <si>
    <t>41-49m</t>
  </si>
  <si>
    <t>47-55m</t>
  </si>
  <si>
    <t>5-7m</t>
  </si>
  <si>
    <t>6-9m</t>
  </si>
  <si>
    <t>8-10m</t>
  </si>
  <si>
    <t>10-14m</t>
  </si>
  <si>
    <t>13-17m</t>
  </si>
  <si>
    <t>16-20m</t>
  </si>
  <si>
    <t>15-21m</t>
  </si>
  <si>
    <t>19-26m</t>
  </si>
  <si>
    <t>24-30m</t>
  </si>
  <si>
    <t>Blue table</t>
  </si>
  <si>
    <t>30-36m</t>
  </si>
  <si>
    <t>34-41m</t>
  </si>
  <si>
    <t>39-45m</t>
  </si>
  <si>
    <t>White table</t>
  </si>
  <si>
    <t>5-9m</t>
  </si>
  <si>
    <t>8-12m</t>
  </si>
  <si>
    <t>11-15m</t>
  </si>
  <si>
    <t>S/M/L?</t>
  </si>
  <si>
    <t>20cm short</t>
  </si>
  <si>
    <t>20cm med</t>
  </si>
  <si>
    <t>20cm long</t>
  </si>
  <si>
    <t>concat1</t>
  </si>
  <si>
    <t>concat2</t>
  </si>
  <si>
    <t>20cmShortRed</t>
  </si>
  <si>
    <t>40cmMediumRed</t>
  </si>
  <si>
    <t>60cmShortRed</t>
  </si>
  <si>
    <t>20cmLongRed</t>
  </si>
  <si>
    <t>60cmMediumRed</t>
  </si>
  <si>
    <t>20cmMediumRed</t>
  </si>
  <si>
    <t>40cm short</t>
  </si>
  <si>
    <t>40cm med</t>
  </si>
  <si>
    <t>40cm long</t>
  </si>
  <si>
    <t>FACE</t>
  </si>
  <si>
    <t>SIZE</t>
  </si>
  <si>
    <t>60cm short</t>
  </si>
  <si>
    <t>60cm med</t>
  </si>
  <si>
    <t>60cm long</t>
  </si>
  <si>
    <t>80cm short</t>
  </si>
  <si>
    <t>80cm med</t>
  </si>
  <si>
    <t>80cm long</t>
  </si>
  <si>
    <t>RED Peg</t>
  </si>
  <si>
    <t>RED peg</t>
  </si>
  <si>
    <t>60cmLongRed</t>
  </si>
  <si>
    <t>80cmShortRed</t>
  </si>
  <si>
    <t>80cmLongRed</t>
  </si>
  <si>
    <t>40cmShortRed</t>
  </si>
  <si>
    <t>80cmMediumRed</t>
  </si>
  <si>
    <t>40cmLongRed</t>
  </si>
  <si>
    <t>BLUE Peg</t>
  </si>
  <si>
    <t>WHITE Peg</t>
  </si>
  <si>
    <t>BLUE peg</t>
  </si>
  <si>
    <t>20cmLongBlue</t>
  </si>
  <si>
    <t>20cmMediumBlue</t>
  </si>
  <si>
    <t>20cmShortBlue</t>
  </si>
  <si>
    <t>40cmLongBlue</t>
  </si>
  <si>
    <t>40cmMediumBlue</t>
  </si>
  <si>
    <t>40cmShortBlue</t>
  </si>
  <si>
    <t>60cmLongBlue</t>
  </si>
  <si>
    <t>60cmMediumBlue</t>
  </si>
  <si>
    <t>60cmShortBlue</t>
  </si>
  <si>
    <t>80cmLongBlue</t>
  </si>
  <si>
    <t>80cmMediumBlue</t>
  </si>
  <si>
    <t>80cmShortBlue</t>
  </si>
  <si>
    <t>20cmLongWhite</t>
  </si>
  <si>
    <t>20cmMediumWhite</t>
  </si>
  <si>
    <t>20cmShortWhite</t>
  </si>
  <si>
    <t>40cmLongWhite</t>
  </si>
  <si>
    <t>40cmMediumWhite</t>
  </si>
  <si>
    <t>40cmShortWhite</t>
  </si>
  <si>
    <t>60cmLongWhite</t>
  </si>
  <si>
    <t>60cmMediumWhite</t>
  </si>
  <si>
    <t>60cmShortWhite</t>
  </si>
  <si>
    <t>80cmLongWhite</t>
  </si>
  <si>
    <t>80cmMediumWhite</t>
  </si>
  <si>
    <t>80cmShortWhite</t>
  </si>
  <si>
    <t>Work required</t>
  </si>
  <si>
    <t>Clearing</t>
  </si>
  <si>
    <t>High</t>
  </si>
  <si>
    <t>Low</t>
  </si>
  <si>
    <t>Buttress</t>
  </si>
  <si>
    <t>Raise</t>
  </si>
  <si>
    <t>Angle</t>
  </si>
  <si>
    <t>Security</t>
  </si>
  <si>
    <t>Steps</t>
  </si>
  <si>
    <t>Other</t>
  </si>
  <si>
    <t>Work required form to be completed by Judges</t>
  </si>
  <si>
    <t>60cm face</t>
  </si>
  <si>
    <t>80cm face</t>
  </si>
  <si>
    <t>Other Comments</t>
  </si>
  <si>
    <t>Blue Peg</t>
  </si>
  <si>
    <t>White peg</t>
  </si>
  <si>
    <t>Dist. (m)</t>
  </si>
  <si>
    <t>Key</t>
  </si>
  <si>
    <t>Distance valid within range,</t>
  </si>
  <si>
    <t>Distance NOT valid,  check target on TOsummary</t>
  </si>
  <si>
    <t>KEY:</t>
  </si>
  <si>
    <t>faces</t>
  </si>
  <si>
    <t>Unlock cells</t>
  </si>
  <si>
    <t>Unprotect sheet</t>
  </si>
  <si>
    <t>Review</t>
  </si>
  <si>
    <t>S</t>
  </si>
  <si>
    <t xml:space="preserve">M </t>
  </si>
  <si>
    <t xml:space="preserve">L </t>
  </si>
  <si>
    <t>Short / Medium / Long</t>
  </si>
  <si>
    <t>Red</t>
  </si>
  <si>
    <t>Max</t>
  </si>
  <si>
    <t>Min</t>
  </si>
  <si>
    <t>MIN</t>
  </si>
  <si>
    <t>MAX</t>
  </si>
  <si>
    <t>Unprotecting sheet will invalidate warranty</t>
  </si>
  <si>
    <t>No.</t>
  </si>
  <si>
    <t>Judges course card</t>
  </si>
  <si>
    <t>Summary form to be completed by Tournament Organiser or Course Setter, if possible</t>
  </si>
  <si>
    <t>Archery GB Field Archery</t>
  </si>
  <si>
    <t>All data entry is on this sheet</t>
  </si>
  <si>
    <t>ALL data entry is on TOsummary sheet</t>
  </si>
  <si>
    <t xml:space="preserve">Error - check if max number of targets has been exceeded on TOsummary sheet </t>
  </si>
  <si>
    <t>Faces</t>
  </si>
  <si>
    <t>Targets</t>
  </si>
  <si>
    <t>totals</t>
  </si>
  <si>
    <t>Unlocking the sheet invalidates the warranty!</t>
  </si>
  <si>
    <t>Dist.</t>
  </si>
  <si>
    <t xml:space="preserve"> </t>
  </si>
  <si>
    <t>!</t>
  </si>
  <si>
    <t>Compare distances of pegs to each other</t>
  </si>
  <si>
    <t>Missing target at this face size, see extra target above</t>
  </si>
  <si>
    <t>Also see Auto-check tab to find errors</t>
  </si>
  <si>
    <t xml:space="preserve">Target number of extra target at S, M or L (should only be 2) </t>
  </si>
  <si>
    <t>Use filters to help focus on particular face size and S/M/L</t>
  </si>
  <si>
    <t>V2.2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</si>
</sst>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_ ;[Red]\-0\ "/>
  </numFmts>
  <fonts count="73">
    <font>
      <sz val="10"/>
      <name val="Arial"/>
      <family val="0"/>
    </font>
    <font>
      <b/>
      <sz val="10"/>
      <name val="Arial"/>
      <family val="0"/>
    </font>
    <font>
      <i/>
      <sz val="10"/>
      <name val="Arial"/>
      <family val="0"/>
    </font>
    <font>
      <b/>
      <i/>
      <sz val="10"/>
      <name val="Arial"/>
      <family val="0"/>
    </font>
    <font>
      <b/>
      <sz val="10"/>
      <color indexed="8"/>
      <name val="Arial"/>
      <family val="2"/>
    </font>
    <font>
      <sz val="10"/>
      <color indexed="8"/>
      <name val="Arial"/>
      <family val="2"/>
    </font>
    <font>
      <sz val="8"/>
      <color indexed="8"/>
      <name val="Arial"/>
      <family val="2"/>
    </font>
    <font>
      <b/>
      <sz val="14"/>
      <name val="Arial"/>
      <family val="2"/>
    </font>
    <font>
      <sz val="14"/>
      <name val="Arial"/>
      <family val="2"/>
    </font>
    <font>
      <b/>
      <sz val="26"/>
      <name val="Arial"/>
      <family val="2"/>
    </font>
    <font>
      <b/>
      <sz val="12"/>
      <name val="Arial"/>
      <family val="2"/>
    </font>
    <font>
      <sz val="16"/>
      <name val="Arial"/>
      <family val="2"/>
    </font>
    <font>
      <sz val="12"/>
      <name val="Arial"/>
      <family val="2"/>
    </font>
    <font>
      <sz val="9"/>
      <name val="Tahoma"/>
      <family val="2"/>
    </font>
    <font>
      <b/>
      <sz val="9"/>
      <name val="Tahoma"/>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9"/>
      <name val="Arial"/>
      <family val="2"/>
    </font>
    <font>
      <sz val="10"/>
      <color indexed="9"/>
      <name val="Arial"/>
      <family val="2"/>
    </font>
    <font>
      <sz val="8"/>
      <color indexed="9"/>
      <name val="Arial"/>
      <family val="2"/>
    </font>
    <font>
      <sz val="10"/>
      <color indexed="22"/>
      <name val="Arial"/>
      <family val="2"/>
    </font>
    <font>
      <b/>
      <sz val="12"/>
      <color indexed="8"/>
      <name val="Arial"/>
      <family val="2"/>
    </font>
    <font>
      <b/>
      <sz val="10"/>
      <color indexed="10"/>
      <name val="Arial"/>
      <family val="2"/>
    </font>
    <font>
      <b/>
      <sz val="12"/>
      <color indexed="51"/>
      <name val="Arial"/>
      <family val="2"/>
    </font>
    <font>
      <b/>
      <sz val="12"/>
      <color indexed="10"/>
      <name val="Arial"/>
      <family val="2"/>
    </font>
    <font>
      <u val="single"/>
      <sz val="10"/>
      <color indexed="12"/>
      <name val="Arial"/>
      <family val="2"/>
    </font>
    <font>
      <u val="single"/>
      <sz val="10"/>
      <color indexed="2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8"/>
      <color theme="0"/>
      <name val="Arial"/>
      <family val="2"/>
    </font>
    <font>
      <b/>
      <sz val="10"/>
      <color theme="1"/>
      <name val="Arial"/>
      <family val="2"/>
    </font>
    <font>
      <sz val="10"/>
      <color theme="1"/>
      <name val="Arial"/>
      <family val="2"/>
    </font>
    <font>
      <sz val="10"/>
      <color theme="0" tint="-0.24997000396251678"/>
      <name val="Arial"/>
      <family val="2"/>
    </font>
    <font>
      <b/>
      <sz val="12"/>
      <color theme="1"/>
      <name val="Arial"/>
      <family val="2"/>
    </font>
    <font>
      <b/>
      <sz val="10"/>
      <color rgb="FFFF0000"/>
      <name val="Arial"/>
      <family val="2"/>
    </font>
    <font>
      <b/>
      <sz val="12"/>
      <color theme="6" tint="-0.24997000396251678"/>
      <name val="Arial"/>
      <family val="2"/>
    </font>
    <font>
      <b/>
      <sz val="12"/>
      <color rgb="FFC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0000"/>
        <bgColor indexed="64"/>
      </patternFill>
    </fill>
    <fill>
      <patternFill patternType="solid">
        <fgColor rgb="FF0070C0"/>
        <bgColor indexed="64"/>
      </patternFill>
    </fill>
    <fill>
      <patternFill patternType="solid">
        <fgColor rgb="FFFFCCFF"/>
        <bgColor indexed="64"/>
      </patternFill>
    </fill>
    <fill>
      <patternFill patternType="solid">
        <fgColor rgb="FF00B0F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medium"/>
      <top style="medium"/>
      <bottom style="thin"/>
    </border>
    <border>
      <left style="thin"/>
      <right style="thin"/>
      <top>
        <color indexed="63"/>
      </top>
      <bottom style="thin"/>
    </border>
    <border>
      <left>
        <color indexed="63"/>
      </left>
      <right>
        <color indexed="63"/>
      </right>
      <top>
        <color indexed="63"/>
      </top>
      <bottom style="medium"/>
    </border>
    <border>
      <left>
        <color indexed="63"/>
      </left>
      <right style="thin"/>
      <top style="thin"/>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thin"/>
      <bottom style="thin"/>
    </border>
    <border>
      <left>
        <color indexed="63"/>
      </left>
      <right style="medium"/>
      <top style="medium"/>
      <bottom style="thin"/>
    </border>
    <border>
      <left>
        <color indexed="63"/>
      </left>
      <right style="medium"/>
      <top>
        <color indexed="63"/>
      </top>
      <bottom style="medium"/>
    </border>
    <border>
      <left>
        <color indexed="63"/>
      </left>
      <right style="thin"/>
      <top>
        <color indexed="63"/>
      </top>
      <bottom style="thin"/>
    </border>
    <border>
      <left style="thin"/>
      <right style="medium"/>
      <top style="medium"/>
      <bottom style="thin"/>
    </border>
    <border>
      <left>
        <color indexed="63"/>
      </left>
      <right>
        <color indexed="63"/>
      </right>
      <top style="thin"/>
      <bottom>
        <color indexed="63"/>
      </bottom>
    </border>
    <border>
      <left>
        <color indexed="63"/>
      </left>
      <right style="thin"/>
      <top style="thin"/>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thin"/>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88">
    <xf numFmtId="0" fontId="0" fillId="0" borderId="0" xfId="0" applyAlignment="1">
      <alignment/>
    </xf>
    <xf numFmtId="0" fontId="0" fillId="0" borderId="0" xfId="0"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xf>
    <xf numFmtId="0" fontId="5" fillId="0" borderId="0" xfId="0" applyFont="1" applyFill="1" applyAlignment="1">
      <alignment horizontal="center"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0" borderId="0" xfId="0" applyFont="1" applyFill="1" applyBorder="1" applyAlignment="1">
      <alignment horizontal="right" vertical="center"/>
    </xf>
    <xf numFmtId="49" fontId="63" fillId="0" borderId="0" xfId="0" applyNumberFormat="1" applyFont="1" applyFill="1" applyBorder="1" applyAlignment="1">
      <alignment horizontal="center" vertical="center"/>
    </xf>
    <xf numFmtId="0" fontId="0" fillId="0" borderId="0" xfId="0" applyBorder="1" applyAlignment="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0" fillId="0" borderId="0" xfId="0" applyBorder="1" applyAlignment="1">
      <alignment/>
    </xf>
    <xf numFmtId="0" fontId="5" fillId="0" borderId="11" xfId="0" applyFont="1" applyFill="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65" fillId="0" borderId="0" xfId="0" applyFont="1" applyFill="1" applyBorder="1" applyAlignment="1">
      <alignment horizontal="center" vertical="center"/>
    </xf>
    <xf numFmtId="0" fontId="66" fillId="0" borderId="0" xfId="0" applyFont="1" applyFill="1" applyBorder="1" applyAlignment="1">
      <alignment horizontal="center" vertical="center"/>
    </xf>
    <xf numFmtId="1" fontId="66" fillId="0" borderId="0" xfId="0" applyNumberFormat="1" applyFont="1" applyFill="1" applyBorder="1" applyAlignment="1" applyProtection="1">
      <alignment horizontal="center" vertical="center"/>
      <protection locked="0"/>
    </xf>
    <xf numFmtId="1" fontId="65" fillId="0" borderId="0" xfId="0" applyNumberFormat="1" applyFont="1" applyFill="1" applyBorder="1" applyAlignment="1" applyProtection="1">
      <alignment horizontal="center" vertical="center"/>
      <protection locked="0"/>
    </xf>
    <xf numFmtId="0" fontId="66" fillId="0" borderId="0" xfId="0" applyFont="1" applyAlignment="1">
      <alignment horizontal="center" vertical="center"/>
    </xf>
    <xf numFmtId="0" fontId="62" fillId="0" borderId="0" xfId="0" applyFont="1" applyFill="1" applyBorder="1" applyAlignment="1">
      <alignment vertical="center"/>
    </xf>
    <xf numFmtId="0" fontId="63" fillId="0" borderId="0" xfId="0" applyFont="1" applyFill="1" applyBorder="1" applyAlignment="1">
      <alignment vertical="center"/>
    </xf>
    <xf numFmtId="0" fontId="4" fillId="0" borderId="0" xfId="0" applyFont="1" applyFill="1" applyBorder="1" applyAlignment="1">
      <alignment horizontal="center" vertical="center"/>
    </xf>
    <xf numFmtId="1" fontId="5" fillId="0" borderId="0" xfId="0" applyNumberFormat="1" applyFont="1" applyFill="1" applyBorder="1" applyAlignment="1" applyProtection="1">
      <alignment horizontal="center" vertical="center"/>
      <protection locked="0"/>
    </xf>
    <xf numFmtId="0" fontId="0" fillId="0" borderId="0" xfId="0" applyFill="1" applyAlignment="1">
      <alignment/>
    </xf>
    <xf numFmtId="0" fontId="0" fillId="0" borderId="0" xfId="0" applyBorder="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1" fontId="5" fillId="0" borderId="0" xfId="0" applyNumberFormat="1" applyFont="1" applyFill="1" applyAlignment="1">
      <alignment horizontal="center" vertical="center"/>
    </xf>
    <xf numFmtId="1" fontId="5" fillId="0" borderId="0" xfId="0" applyNumberFormat="1" applyFont="1" applyFill="1" applyAlignment="1">
      <alignment vertical="center"/>
    </xf>
    <xf numFmtId="49" fontId="66" fillId="0" borderId="0" xfId="0" applyNumberFormat="1" applyFont="1" applyFill="1" applyBorder="1" applyAlignment="1" applyProtection="1">
      <alignment horizontal="center" vertical="center"/>
      <protection locked="0"/>
    </xf>
    <xf numFmtId="0" fontId="66" fillId="0" borderId="0" xfId="0" applyFont="1" applyFill="1" applyBorder="1" applyAlignment="1">
      <alignment vertical="center"/>
    </xf>
    <xf numFmtId="0" fontId="66" fillId="0" borderId="0" xfId="0" applyFont="1" applyBorder="1" applyAlignment="1">
      <alignment vertical="center"/>
    </xf>
    <xf numFmtId="0" fontId="0" fillId="0" borderId="0" xfId="0" applyAlignment="1">
      <alignment horizontal="center" vertical="center"/>
    </xf>
    <xf numFmtId="1" fontId="66" fillId="0" borderId="0" xfId="0" applyNumberFormat="1" applyFont="1" applyBorder="1" applyAlignment="1">
      <alignment horizontal="center"/>
    </xf>
    <xf numFmtId="0" fontId="1" fillId="0" borderId="12" xfId="0" applyFont="1" applyBorder="1" applyAlignment="1">
      <alignment horizontal="center"/>
    </xf>
    <xf numFmtId="0" fontId="0" fillId="0" borderId="13" xfId="0" applyBorder="1" applyAlignment="1">
      <alignment/>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alignment horizontal="center" vertical="center"/>
    </xf>
    <xf numFmtId="0" fontId="10" fillId="0" borderId="0" xfId="0" applyFont="1" applyBorder="1" applyAlignment="1">
      <alignment horizontal="right" vertical="center" wrapText="1"/>
    </xf>
    <xf numFmtId="0" fontId="67" fillId="0" borderId="0" xfId="0" applyFont="1" applyAlignment="1">
      <alignment/>
    </xf>
    <xf numFmtId="0" fontId="0" fillId="0" borderId="0" xfId="0" applyFont="1" applyAlignment="1">
      <alignment horizontal="right"/>
    </xf>
    <xf numFmtId="14" fontId="10" fillId="0" borderId="0" xfId="0" applyNumberFormat="1" applyFont="1" applyFill="1" applyBorder="1" applyAlignment="1">
      <alignment horizontal="center" vertical="center" wrapText="1"/>
    </xf>
    <xf numFmtId="14" fontId="10" fillId="0" borderId="0" xfId="0" applyNumberFormat="1" applyFont="1" applyFill="1" applyBorder="1" applyAlignment="1" applyProtection="1">
      <alignment horizontal="center" vertical="center" wrapText="1"/>
      <protection locked="0"/>
    </xf>
    <xf numFmtId="0" fontId="8" fillId="0" borderId="0" xfId="0" applyFont="1" applyAlignment="1">
      <alignment/>
    </xf>
    <xf numFmtId="0" fontId="12"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0" fillId="0" borderId="17" xfId="0" applyFont="1" applyBorder="1" applyAlignment="1">
      <alignment/>
    </xf>
    <xf numFmtId="0" fontId="0" fillId="0" borderId="18" xfId="0"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Fill="1" applyAlignment="1">
      <alignment horizontal="center"/>
    </xf>
    <xf numFmtId="0" fontId="8" fillId="0" borderId="0" xfId="0" applyFont="1" applyFill="1" applyBorder="1" applyAlignment="1">
      <alignment horizontal="center"/>
    </xf>
    <xf numFmtId="0" fontId="0" fillId="0" borderId="0" xfId="0" applyFont="1" applyFill="1" applyBorder="1" applyAlignment="1">
      <alignment horizontal="center"/>
    </xf>
    <xf numFmtId="0" fontId="12" fillId="0" borderId="0" xfId="0" applyFont="1" applyAlignment="1">
      <alignment/>
    </xf>
    <xf numFmtId="0" fontId="10" fillId="0" borderId="0" xfId="0" applyFont="1" applyBorder="1" applyAlignment="1">
      <alignment horizontal="center"/>
    </xf>
    <xf numFmtId="0" fontId="0" fillId="0" borderId="0" xfId="0" applyAlignment="1">
      <alignment horizontal="left"/>
    </xf>
    <xf numFmtId="0" fontId="0" fillId="0" borderId="0" xfId="0" applyBorder="1" applyAlignment="1" applyProtection="1">
      <alignment horizontal="center"/>
      <protection locked="0"/>
    </xf>
    <xf numFmtId="0" fontId="68" fillId="0" borderId="0" xfId="0" applyFont="1" applyFill="1" applyAlignment="1">
      <alignment horizontal="center"/>
    </xf>
    <xf numFmtId="0" fontId="1" fillId="0" borderId="0" xfId="0" applyFont="1" applyFill="1" applyAlignment="1">
      <alignment horizontal="center"/>
    </xf>
    <xf numFmtId="0" fontId="0" fillId="0" borderId="0" xfId="0" applyAlignment="1">
      <alignment horizontal="center" textRotation="90"/>
    </xf>
    <xf numFmtId="0" fontId="0" fillId="0" borderId="0" xfId="0" applyFont="1" applyAlignment="1">
      <alignment horizontal="center" textRotation="90"/>
    </xf>
    <xf numFmtId="0" fontId="0" fillId="0" borderId="13" xfId="0" applyBorder="1" applyAlignment="1">
      <alignment horizontal="center"/>
    </xf>
    <xf numFmtId="0" fontId="2" fillId="0" borderId="21" xfId="0" applyFont="1" applyBorder="1" applyAlignment="1">
      <alignment/>
    </xf>
    <xf numFmtId="0" fontId="12" fillId="0" borderId="0" xfId="0" applyFont="1" applyAlignment="1">
      <alignment/>
    </xf>
    <xf numFmtId="0" fontId="12" fillId="0" borderId="19" xfId="0" applyFont="1" applyBorder="1" applyAlignment="1">
      <alignment horizontal="center"/>
    </xf>
    <xf numFmtId="0" fontId="12" fillId="0" borderId="22" xfId="0" applyFont="1" applyBorder="1" applyAlignment="1">
      <alignment horizontal="center"/>
    </xf>
    <xf numFmtId="0" fontId="0" fillId="0" borderId="19" xfId="0" applyBorder="1" applyAlignment="1">
      <alignment/>
    </xf>
    <xf numFmtId="0" fontId="0" fillId="0" borderId="22" xfId="0" applyBorder="1" applyAlignment="1">
      <alignment/>
    </xf>
    <xf numFmtId="0" fontId="0" fillId="0" borderId="23" xfId="0" applyBorder="1" applyAlignment="1">
      <alignment/>
    </xf>
    <xf numFmtId="0" fontId="12" fillId="0" borderId="0" xfId="0" applyFont="1" applyBorder="1" applyAlignment="1">
      <alignment horizontal="center"/>
    </xf>
    <xf numFmtId="0" fontId="0" fillId="0" borderId="24" xfId="0" applyBorder="1" applyAlignment="1">
      <alignment/>
    </xf>
    <xf numFmtId="0" fontId="0" fillId="0" borderId="25" xfId="0" applyBorder="1" applyAlignment="1">
      <alignment/>
    </xf>
    <xf numFmtId="0" fontId="12" fillId="0" borderId="26" xfId="0" applyFont="1" applyBorder="1" applyAlignment="1">
      <alignment horizontal="center"/>
    </xf>
    <xf numFmtId="0" fontId="12" fillId="0" borderId="27" xfId="0" applyFont="1" applyBorder="1" applyAlignment="1">
      <alignment horizontal="center"/>
    </xf>
    <xf numFmtId="0" fontId="2" fillId="0" borderId="0" xfId="0" applyFont="1" applyBorder="1" applyAlignment="1">
      <alignment/>
    </xf>
    <xf numFmtId="0" fontId="0" fillId="0" borderId="15" xfId="0" applyBorder="1" applyAlignment="1" applyProtection="1">
      <alignmen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0" fillId="0" borderId="16" xfId="0" applyBorder="1" applyAlignment="1" applyProtection="1">
      <alignment/>
      <protection locked="0"/>
    </xf>
    <xf numFmtId="0" fontId="0" fillId="0" borderId="30" xfId="0" applyBorder="1" applyAlignment="1" applyProtection="1">
      <alignment/>
      <protection locked="0"/>
    </xf>
    <xf numFmtId="0" fontId="0" fillId="0" borderId="31" xfId="0" applyBorder="1" applyAlignment="1" applyProtection="1">
      <alignment/>
      <protection locked="0"/>
    </xf>
    <xf numFmtId="0" fontId="12" fillId="0" borderId="12" xfId="0" applyFont="1" applyBorder="1" applyAlignment="1" applyProtection="1">
      <alignment horizontal="center"/>
      <protection locked="0"/>
    </xf>
    <xf numFmtId="0" fontId="12" fillId="0" borderId="27"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2" fillId="0" borderId="29" xfId="0" applyFont="1" applyBorder="1" applyAlignment="1" applyProtection="1">
      <alignment horizontal="center"/>
      <protection locked="0"/>
    </xf>
    <xf numFmtId="0" fontId="12" fillId="0" borderId="28" xfId="0" applyFont="1" applyBorder="1" applyAlignment="1" applyProtection="1">
      <alignment horizontal="center"/>
      <protection locked="0"/>
    </xf>
    <xf numFmtId="0" fontId="12" fillId="0" borderId="32" xfId="0" applyFont="1" applyBorder="1" applyAlignment="1">
      <alignment horizontal="center"/>
    </xf>
    <xf numFmtId="0" fontId="12" fillId="0" borderId="16" xfId="0" applyFont="1" applyBorder="1" applyAlignment="1" applyProtection="1">
      <alignment horizontal="center"/>
      <protection locked="0"/>
    </xf>
    <xf numFmtId="0" fontId="12" fillId="0" borderId="13" xfId="0" applyFont="1" applyBorder="1" applyAlignment="1">
      <alignment horizontal="center"/>
    </xf>
    <xf numFmtId="0" fontId="12" fillId="0" borderId="30" xfId="0" applyFont="1" applyBorder="1" applyAlignment="1" applyProtection="1">
      <alignment horizontal="center"/>
      <protection locked="0"/>
    </xf>
    <xf numFmtId="0" fontId="12" fillId="0" borderId="33" xfId="0" applyFont="1" applyBorder="1" applyAlignment="1">
      <alignment horizontal="center"/>
    </xf>
    <xf numFmtId="0" fontId="12" fillId="0" borderId="0" xfId="0" applyFont="1" applyBorder="1" applyAlignment="1">
      <alignment/>
    </xf>
    <xf numFmtId="0" fontId="0" fillId="0" borderId="21" xfId="0" applyBorder="1" applyAlignment="1">
      <alignment/>
    </xf>
    <xf numFmtId="0" fontId="0" fillId="0" borderId="34" xfId="0" applyBorder="1" applyAlignment="1">
      <alignment/>
    </xf>
    <xf numFmtId="0" fontId="67" fillId="0" borderId="0" xfId="0" applyFont="1" applyAlignment="1">
      <alignment/>
    </xf>
    <xf numFmtId="0" fontId="5" fillId="0" borderId="35"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6" fillId="0" borderId="0" xfId="0" applyFont="1" applyFill="1" applyBorder="1" applyAlignment="1">
      <alignment horizontal="right" vertical="center"/>
    </xf>
    <xf numFmtId="0" fontId="0" fillId="0" borderId="17" xfId="0" applyBorder="1" applyAlignment="1">
      <alignment/>
    </xf>
    <xf numFmtId="0" fontId="0" fillId="0" borderId="18" xfId="0" applyFont="1" applyBorder="1" applyAlignment="1">
      <alignment horizontal="center" textRotation="90"/>
    </xf>
    <xf numFmtId="0" fontId="0" fillId="0" borderId="18" xfId="0" applyBorder="1" applyAlignment="1">
      <alignment horizontal="center" textRotation="90"/>
    </xf>
    <xf numFmtId="0" fontId="0" fillId="0" borderId="0" xfId="0" applyBorder="1" applyAlignment="1">
      <alignment horizontal="center" textRotation="90"/>
    </xf>
    <xf numFmtId="0" fontId="0" fillId="0" borderId="22"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0" xfId="0" applyFont="1" applyBorder="1" applyAlignment="1">
      <alignment horizontal="center" textRotation="90"/>
    </xf>
    <xf numFmtId="0" fontId="0" fillId="0" borderId="0" xfId="0" applyFill="1" applyBorder="1" applyAlignment="1">
      <alignment horizontal="center" vertical="center"/>
    </xf>
    <xf numFmtId="0" fontId="8" fillId="0" borderId="0" xfId="0" applyFont="1" applyFill="1" applyBorder="1" applyAlignment="1" applyProtection="1">
      <alignment horizontal="left" vertical="center"/>
      <protection locked="0"/>
    </xf>
    <xf numFmtId="0" fontId="0" fillId="0" borderId="0" xfId="0" applyFill="1" applyBorder="1" applyAlignment="1">
      <alignment/>
    </xf>
    <xf numFmtId="0" fontId="5" fillId="0" borderId="14" xfId="0" applyFont="1" applyFill="1" applyBorder="1" applyAlignment="1">
      <alignment horizontal="center" vertical="center"/>
    </xf>
    <xf numFmtId="0" fontId="5" fillId="0" borderId="0" xfId="0" applyNumberFormat="1"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0" fontId="0" fillId="33" borderId="0" xfId="0" applyFill="1" applyAlignment="1">
      <alignment horizontal="center"/>
    </xf>
    <xf numFmtId="0" fontId="69" fillId="34" borderId="0" xfId="0" applyFont="1" applyFill="1" applyAlignment="1">
      <alignment horizontal="center"/>
    </xf>
    <xf numFmtId="0" fontId="4" fillId="0" borderId="38" xfId="0" applyFont="1" applyFill="1" applyBorder="1" applyAlignment="1">
      <alignment horizontal="center" vertical="center"/>
    </xf>
    <xf numFmtId="0" fontId="1" fillId="0" borderId="15" xfId="0" applyFont="1" applyBorder="1" applyAlignment="1">
      <alignment horizontal="center" vertical="center"/>
    </xf>
    <xf numFmtId="0" fontId="5" fillId="0" borderId="28" xfId="0" applyNumberFormat="1" applyFont="1" applyFill="1" applyBorder="1" applyAlignment="1" applyProtection="1">
      <alignment horizontal="center" vertical="center"/>
      <protection locked="0"/>
    </xf>
    <xf numFmtId="0" fontId="1" fillId="0" borderId="16" xfId="0" applyFont="1" applyBorder="1" applyAlignment="1">
      <alignment horizontal="center" vertical="center"/>
    </xf>
    <xf numFmtId="0" fontId="5" fillId="0" borderId="30" xfId="0" applyNumberFormat="1" applyFont="1" applyFill="1" applyBorder="1" applyAlignment="1" applyProtection="1">
      <alignment horizontal="center" vertical="center"/>
      <protection locked="0"/>
    </xf>
    <xf numFmtId="0" fontId="5" fillId="0" borderId="15"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49" fontId="5" fillId="0" borderId="37" xfId="0" applyNumberFormat="1" applyFont="1" applyFill="1" applyBorder="1" applyAlignment="1">
      <alignment horizontal="center" vertical="center"/>
    </xf>
    <xf numFmtId="0" fontId="7" fillId="0" borderId="0" xfId="0" applyFont="1" applyBorder="1" applyAlignment="1">
      <alignment vertical="center"/>
    </xf>
    <xf numFmtId="0" fontId="0" fillId="0" borderId="39" xfId="0" applyBorder="1" applyAlignment="1">
      <alignment horizontal="center"/>
    </xf>
    <xf numFmtId="0" fontId="12" fillId="0" borderId="0" xfId="0" applyFont="1" applyFill="1" applyBorder="1" applyAlignment="1" applyProtection="1">
      <alignment horizontal="center"/>
      <protection locked="0"/>
    </xf>
    <xf numFmtId="0" fontId="1" fillId="35" borderId="0" xfId="0" applyFont="1" applyFill="1" applyBorder="1" applyAlignment="1">
      <alignment horizontal="center"/>
    </xf>
    <xf numFmtId="0" fontId="0" fillId="0" borderId="40" xfId="0" applyBorder="1" applyAlignment="1">
      <alignment horizontal="center" vertical="center"/>
    </xf>
    <xf numFmtId="0" fontId="10" fillId="0" borderId="13" xfId="0" applyFont="1" applyBorder="1" applyAlignment="1">
      <alignment/>
    </xf>
    <xf numFmtId="0" fontId="8" fillId="0" borderId="0" xfId="0" applyFont="1" applyFill="1" applyBorder="1" applyAlignment="1">
      <alignment horizontal="center" vertical="center"/>
    </xf>
    <xf numFmtId="0" fontId="0" fillId="0" borderId="41" xfId="0" applyFont="1" applyBorder="1" applyAlignment="1">
      <alignment horizontal="center"/>
    </xf>
    <xf numFmtId="0" fontId="0" fillId="0" borderId="12" xfId="0" applyFont="1" applyBorder="1" applyAlignment="1">
      <alignment horizontal="center"/>
    </xf>
    <xf numFmtId="0" fontId="1" fillId="0" borderId="41" xfId="0" applyFont="1" applyBorder="1" applyAlignment="1">
      <alignment horizontal="center"/>
    </xf>
    <xf numFmtId="0" fontId="10" fillId="0" borderId="0" xfId="0" applyFont="1" applyBorder="1" applyAlignment="1">
      <alignment horizontal="left"/>
    </xf>
    <xf numFmtId="0" fontId="0" fillId="0" borderId="42" xfId="0" applyBorder="1" applyAlignment="1">
      <alignment/>
    </xf>
    <xf numFmtId="0" fontId="0" fillId="0" borderId="39" xfId="0" applyBorder="1" applyAlignment="1">
      <alignment/>
    </xf>
    <xf numFmtId="0" fontId="10" fillId="0" borderId="39" xfId="0" applyFont="1" applyBorder="1" applyAlignment="1">
      <alignment/>
    </xf>
    <xf numFmtId="0" fontId="0" fillId="0" borderId="43" xfId="0" applyBorder="1" applyAlignment="1">
      <alignment/>
    </xf>
    <xf numFmtId="0" fontId="0" fillId="0" borderId="44" xfId="0" applyBorder="1" applyAlignment="1">
      <alignment/>
    </xf>
    <xf numFmtId="0" fontId="5" fillId="0" borderId="43" xfId="0" applyFont="1" applyFill="1" applyBorder="1" applyAlignment="1">
      <alignment vertical="center"/>
    </xf>
    <xf numFmtId="0" fontId="0" fillId="0" borderId="0" xfId="0" applyFont="1" applyBorder="1" applyAlignment="1">
      <alignment horizontal="left"/>
    </xf>
    <xf numFmtId="0" fontId="62" fillId="36" borderId="0" xfId="0" applyFont="1" applyFill="1" applyBorder="1" applyAlignment="1">
      <alignment horizontal="center"/>
    </xf>
    <xf numFmtId="0" fontId="0" fillId="0" borderId="44" xfId="0" applyBorder="1" applyAlignment="1">
      <alignment vertical="center"/>
    </xf>
    <xf numFmtId="0" fontId="0" fillId="0" borderId="44" xfId="0" applyFill="1" applyBorder="1" applyAlignment="1">
      <alignment vertical="center"/>
    </xf>
    <xf numFmtId="0" fontId="5" fillId="0" borderId="45" xfId="0" applyFont="1" applyFill="1" applyBorder="1" applyAlignment="1">
      <alignment vertical="center"/>
    </xf>
    <xf numFmtId="0" fontId="0" fillId="0" borderId="21" xfId="0" applyBorder="1" applyAlignment="1">
      <alignment vertical="center"/>
    </xf>
    <xf numFmtId="1" fontId="66" fillId="0" borderId="21" xfId="0" applyNumberFormat="1" applyFont="1" applyBorder="1" applyAlignment="1">
      <alignment horizontal="center"/>
    </xf>
    <xf numFmtId="0" fontId="1"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21" xfId="0" applyFill="1" applyBorder="1" applyAlignment="1">
      <alignment vertical="center"/>
    </xf>
    <xf numFmtId="0" fontId="0" fillId="0" borderId="37" xfId="0" applyFill="1" applyBorder="1" applyAlignment="1">
      <alignment vertical="center"/>
    </xf>
    <xf numFmtId="0" fontId="0" fillId="0" borderId="32" xfId="0" applyFont="1" applyBorder="1" applyAlignment="1">
      <alignment horizontal="center"/>
    </xf>
    <xf numFmtId="0" fontId="1" fillId="0" borderId="32" xfId="0" applyFont="1" applyBorder="1" applyAlignment="1">
      <alignment horizontal="center"/>
    </xf>
    <xf numFmtId="0" fontId="12" fillId="0" borderId="46" xfId="0" applyFont="1" applyBorder="1" applyAlignment="1" applyProtection="1">
      <alignment horizontal="center"/>
      <protection locked="0"/>
    </xf>
    <xf numFmtId="0" fontId="12" fillId="0" borderId="38"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8" fillId="0" borderId="0" xfId="0" applyFont="1" applyBorder="1" applyAlignment="1">
      <alignment vertical="center"/>
    </xf>
    <xf numFmtId="0" fontId="7" fillId="0" borderId="0" xfId="0" applyFont="1" applyFill="1" applyBorder="1" applyAlignment="1">
      <alignment vertical="center" wrapText="1"/>
    </xf>
    <xf numFmtId="0" fontId="66" fillId="0" borderId="0" xfId="0" applyFont="1" applyBorder="1" applyAlignment="1">
      <alignment horizontal="center" vertical="center"/>
    </xf>
    <xf numFmtId="0" fontId="65" fillId="0" borderId="0" xfId="0" applyFont="1" applyBorder="1" applyAlignment="1">
      <alignment horizontal="center" vertical="center"/>
    </xf>
    <xf numFmtId="0" fontId="0" fillId="0" borderId="0" xfId="0" applyFont="1"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47" xfId="0" applyBorder="1" applyAlignment="1">
      <alignment horizontal="center"/>
    </xf>
    <xf numFmtId="0" fontId="0" fillId="0" borderId="34" xfId="0" applyBorder="1" applyAlignment="1">
      <alignment horizontal="center"/>
    </xf>
    <xf numFmtId="0" fontId="0" fillId="0" borderId="14" xfId="0" applyBorder="1" applyAlignment="1">
      <alignment horizontal="center"/>
    </xf>
    <xf numFmtId="0" fontId="0" fillId="0" borderId="0" xfId="0" applyAlignment="1">
      <alignment/>
    </xf>
    <xf numFmtId="0" fontId="70" fillId="0" borderId="44" xfId="0" applyFont="1" applyFill="1" applyBorder="1" applyAlignment="1">
      <alignment vertic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2" fillId="0" borderId="17" xfId="0" applyFont="1" applyBorder="1" applyAlignment="1">
      <alignment horizontal="center"/>
    </xf>
    <xf numFmtId="0" fontId="12" fillId="0" borderId="48" xfId="0" applyFont="1" applyBorder="1" applyAlignment="1">
      <alignment horizontal="center"/>
    </xf>
    <xf numFmtId="0" fontId="12" fillId="0" borderId="20" xfId="0" applyFont="1" applyBorder="1" applyAlignment="1">
      <alignment horizontal="center"/>
    </xf>
    <xf numFmtId="0" fontId="12" fillId="0" borderId="36" xfId="0" applyFont="1" applyBorder="1" applyAlignment="1">
      <alignment horizontal="center"/>
    </xf>
    <xf numFmtId="0" fontId="0" fillId="0" borderId="0" xfId="0" applyFont="1" applyFill="1" applyBorder="1" applyAlignment="1">
      <alignment/>
    </xf>
    <xf numFmtId="0" fontId="68" fillId="0" borderId="0" xfId="0" applyFont="1" applyFill="1" applyBorder="1" applyAlignment="1">
      <alignment vertical="center"/>
    </xf>
    <xf numFmtId="0" fontId="2" fillId="0" borderId="0" xfId="0" applyFont="1" applyFill="1" applyBorder="1" applyAlignment="1">
      <alignment/>
    </xf>
    <xf numFmtId="0" fontId="15" fillId="0" borderId="0" xfId="0" applyFont="1" applyFill="1" applyBorder="1" applyAlignment="1">
      <alignment vertical="center"/>
    </xf>
    <xf numFmtId="0" fontId="2" fillId="0" borderId="0" xfId="0" applyFont="1" applyFill="1" applyBorder="1" applyAlignment="1">
      <alignment horizontal="center"/>
    </xf>
    <xf numFmtId="0" fontId="2" fillId="0" borderId="0" xfId="0" applyFont="1" applyAlignment="1">
      <alignment horizontal="center"/>
    </xf>
    <xf numFmtId="0" fontId="0" fillId="0" borderId="0" xfId="0" applyFill="1" applyBorder="1" applyAlignment="1">
      <alignment/>
    </xf>
    <xf numFmtId="0" fontId="67" fillId="0" borderId="0" xfId="0" applyFont="1" applyBorder="1" applyAlignment="1">
      <alignment horizontal="center"/>
    </xf>
    <xf numFmtId="0" fontId="12" fillId="0" borderId="0" xfId="0" applyFont="1" applyFill="1" applyBorder="1" applyAlignment="1">
      <alignment horizontal="center" textRotation="90"/>
    </xf>
    <xf numFmtId="0" fontId="71" fillId="37" borderId="0" xfId="0" applyFont="1" applyFill="1" applyAlignment="1">
      <alignment horizontal="center"/>
    </xf>
    <xf numFmtId="0" fontId="54" fillId="0" borderId="0" xfId="53" applyFill="1" applyBorder="1" applyAlignment="1">
      <alignment/>
    </xf>
    <xf numFmtId="0" fontId="54" fillId="0" borderId="0" xfId="53" applyAlignment="1">
      <alignment/>
    </xf>
    <xf numFmtId="0" fontId="10" fillId="0" borderId="0" xfId="0" applyFont="1" applyFill="1" applyBorder="1" applyAlignment="1">
      <alignment horizontal="center"/>
    </xf>
    <xf numFmtId="0" fontId="10" fillId="35" borderId="16" xfId="0" applyFont="1" applyFill="1" applyBorder="1" applyAlignment="1">
      <alignment horizontal="center"/>
    </xf>
    <xf numFmtId="0" fontId="0" fillId="35" borderId="31" xfId="0" applyFont="1" applyFill="1" applyBorder="1" applyAlignment="1">
      <alignment horizontal="center"/>
    </xf>
    <xf numFmtId="0" fontId="10" fillId="35" borderId="31" xfId="0" applyFont="1" applyFill="1" applyBorder="1" applyAlignment="1">
      <alignment horizontal="center"/>
    </xf>
    <xf numFmtId="0" fontId="1" fillId="35" borderId="30" xfId="0" applyFont="1" applyFill="1" applyBorder="1" applyAlignment="1">
      <alignment horizontal="center"/>
    </xf>
    <xf numFmtId="0" fontId="10" fillId="38" borderId="16" xfId="0" applyFont="1" applyFill="1" applyBorder="1" applyAlignment="1">
      <alignment horizontal="center"/>
    </xf>
    <xf numFmtId="0" fontId="0" fillId="38" borderId="31" xfId="0" applyFont="1" applyFill="1" applyBorder="1" applyAlignment="1">
      <alignment horizontal="center"/>
    </xf>
    <xf numFmtId="0" fontId="10" fillId="38" borderId="31" xfId="0" applyFont="1" applyFill="1" applyBorder="1" applyAlignment="1">
      <alignment horizontal="center"/>
    </xf>
    <xf numFmtId="0" fontId="1" fillId="38" borderId="30" xfId="0" applyFont="1" applyFill="1" applyBorder="1" applyAlignment="1">
      <alignment horizontal="center"/>
    </xf>
    <xf numFmtId="0" fontId="10" fillId="0" borderId="16" xfId="0" applyFont="1" applyFill="1" applyBorder="1" applyAlignment="1">
      <alignment horizontal="center"/>
    </xf>
    <xf numFmtId="0" fontId="0" fillId="0" borderId="31" xfId="0" applyFont="1" applyBorder="1" applyAlignment="1">
      <alignment horizontal="center"/>
    </xf>
    <xf numFmtId="0" fontId="10" fillId="0" borderId="31" xfId="0" applyFont="1" applyFill="1" applyBorder="1" applyAlignment="1">
      <alignment horizontal="center"/>
    </xf>
    <xf numFmtId="0" fontId="1" fillId="0" borderId="30" xfId="0" applyFont="1" applyFill="1" applyBorder="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0" fontId="12" fillId="0" borderId="10" xfId="0" applyFont="1" applyBorder="1" applyAlignment="1" applyProtection="1">
      <alignment horizontal="center"/>
      <protection locked="0"/>
    </xf>
    <xf numFmtId="0" fontId="12" fillId="0" borderId="18" xfId="0" applyFont="1" applyBorder="1" applyAlignment="1">
      <alignment horizontal="center"/>
    </xf>
    <xf numFmtId="0" fontId="12" fillId="0" borderId="51" xfId="0" applyFont="1" applyBorder="1" applyAlignment="1">
      <alignment horizontal="center"/>
    </xf>
    <xf numFmtId="0" fontId="12" fillId="0" borderId="11" xfId="0" applyFont="1" applyBorder="1" applyAlignment="1" applyProtection="1">
      <alignment horizontal="center"/>
      <protection locked="0"/>
    </xf>
    <xf numFmtId="0" fontId="12" fillId="0" borderId="52" xfId="0" applyFont="1" applyBorder="1" applyAlignment="1" applyProtection="1">
      <alignment horizontal="center"/>
      <protection locked="0"/>
    </xf>
    <xf numFmtId="0" fontId="12" fillId="0" borderId="53" xfId="0" applyFont="1" applyBorder="1" applyAlignment="1" applyProtection="1">
      <alignment horizontal="center"/>
      <protection locked="0"/>
    </xf>
    <xf numFmtId="0" fontId="71" fillId="0" borderId="0" xfId="0" applyFont="1" applyFill="1" applyAlignment="1">
      <alignment horizontal="center"/>
    </xf>
    <xf numFmtId="0" fontId="54" fillId="0" borderId="0" xfId="53" applyFill="1" applyBorder="1" applyAlignment="1">
      <alignment horizontal="left"/>
    </xf>
    <xf numFmtId="14" fontId="0" fillId="0" borderId="0" xfId="0" applyNumberFormat="1" applyAlignment="1">
      <alignment horizontal="center"/>
    </xf>
    <xf numFmtId="0" fontId="0" fillId="0" borderId="47" xfId="0" applyFont="1" applyBorder="1" applyAlignment="1">
      <alignment horizontal="center"/>
    </xf>
    <xf numFmtId="0" fontId="0" fillId="0" borderId="34" xfId="0" applyBorder="1" applyAlignment="1">
      <alignment horizontal="center"/>
    </xf>
    <xf numFmtId="0" fontId="0" fillId="0" borderId="14" xfId="0" applyBorder="1" applyAlignment="1">
      <alignment horizontal="center"/>
    </xf>
    <xf numFmtId="0" fontId="67" fillId="0" borderId="0" xfId="0" applyFont="1" applyBorder="1" applyAlignment="1">
      <alignment horizontal="center"/>
    </xf>
    <xf numFmtId="0" fontId="68"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ill="1" applyBorder="1" applyAlignment="1">
      <alignment horizontal="center"/>
    </xf>
    <xf numFmtId="0" fontId="1" fillId="35" borderId="54" xfId="0" applyFont="1" applyFill="1" applyBorder="1" applyAlignment="1">
      <alignment horizontal="center"/>
    </xf>
    <xf numFmtId="0" fontId="1" fillId="35" borderId="55" xfId="0" applyFont="1" applyFill="1" applyBorder="1" applyAlignment="1">
      <alignment horizontal="center"/>
    </xf>
    <xf numFmtId="0" fontId="1" fillId="35" borderId="56" xfId="0" applyFont="1" applyFill="1" applyBorder="1" applyAlignment="1">
      <alignment horizontal="center"/>
    </xf>
    <xf numFmtId="0" fontId="0" fillId="0" borderId="18" xfId="0" applyFont="1" applyBorder="1" applyAlignment="1">
      <alignment horizontal="center" textRotation="90"/>
    </xf>
    <xf numFmtId="0" fontId="0" fillId="0" borderId="0" xfId="0" applyBorder="1" applyAlignment="1">
      <alignment horizontal="center" textRotation="90"/>
    </xf>
    <xf numFmtId="0" fontId="0" fillId="0" borderId="18" xfId="0" applyBorder="1" applyAlignment="1">
      <alignment horizontal="center" textRotation="90"/>
    </xf>
    <xf numFmtId="0" fontId="0" fillId="0" borderId="48" xfId="0" applyFont="1" applyBorder="1" applyAlignment="1">
      <alignment horizontal="center" textRotation="90"/>
    </xf>
    <xf numFmtId="0" fontId="0" fillId="0" borderId="22" xfId="0" applyBorder="1" applyAlignment="1">
      <alignment horizontal="center" textRotation="90"/>
    </xf>
    <xf numFmtId="0" fontId="10" fillId="0" borderId="10" xfId="0" applyFont="1" applyBorder="1" applyAlignment="1">
      <alignment horizontal="center"/>
    </xf>
    <xf numFmtId="0" fontId="10" fillId="0" borderId="46" xfId="0" applyFont="1" applyBorder="1" applyAlignment="1">
      <alignment horizontal="center"/>
    </xf>
    <xf numFmtId="0" fontId="10" fillId="0" borderId="38"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2" fillId="0" borderId="0" xfId="0" applyFont="1" applyFill="1" applyBorder="1" applyAlignment="1">
      <alignment horizontal="center" textRotation="90"/>
    </xf>
    <xf numFmtId="0" fontId="68" fillId="35" borderId="17" xfId="0" applyFont="1" applyFill="1" applyBorder="1" applyAlignment="1">
      <alignment horizontal="center"/>
    </xf>
    <xf numFmtId="0" fontId="68" fillId="35" borderId="18" xfId="0" applyFont="1" applyFill="1" applyBorder="1" applyAlignment="1">
      <alignment horizontal="center"/>
    </xf>
    <xf numFmtId="0" fontId="68" fillId="35" borderId="48" xfId="0" applyFont="1" applyFill="1" applyBorder="1" applyAlignment="1">
      <alignment horizontal="center"/>
    </xf>
    <xf numFmtId="0" fontId="12" fillId="0" borderId="29" xfId="0" applyFont="1" applyBorder="1" applyAlignment="1" applyProtection="1">
      <alignment horizontal="center"/>
      <protection locked="0"/>
    </xf>
    <xf numFmtId="0" fontId="1" fillId="38" borderId="54" xfId="0" applyFont="1" applyFill="1" applyBorder="1" applyAlignment="1">
      <alignment horizontal="center"/>
    </xf>
    <xf numFmtId="0" fontId="1" fillId="38" borderId="55" xfId="0" applyFont="1" applyFill="1" applyBorder="1" applyAlignment="1">
      <alignment horizontal="center"/>
    </xf>
    <xf numFmtId="0" fontId="1" fillId="38" borderId="56" xfId="0" applyFont="1" applyFill="1" applyBorder="1" applyAlignment="1">
      <alignment horizontal="center"/>
    </xf>
    <xf numFmtId="0" fontId="1" fillId="0" borderId="54" xfId="0" applyFont="1" applyFill="1" applyBorder="1" applyAlignment="1">
      <alignment horizontal="center"/>
    </xf>
    <xf numFmtId="0" fontId="1" fillId="0" borderId="55" xfId="0" applyFont="1" applyFill="1" applyBorder="1" applyAlignment="1">
      <alignment horizontal="center"/>
    </xf>
    <xf numFmtId="0" fontId="1" fillId="0" borderId="56" xfId="0" applyFont="1" applyFill="1" applyBorder="1" applyAlignment="1">
      <alignment horizontal="center"/>
    </xf>
    <xf numFmtId="0" fontId="11" fillId="0" borderId="0" xfId="0" applyFont="1" applyAlignment="1">
      <alignment horizontal="right"/>
    </xf>
    <xf numFmtId="0" fontId="10" fillId="38" borderId="17" xfId="0" applyFont="1" applyFill="1" applyBorder="1" applyAlignment="1">
      <alignment horizontal="center"/>
    </xf>
    <xf numFmtId="0" fontId="10" fillId="38" borderId="18" xfId="0" applyFont="1" applyFill="1" applyBorder="1" applyAlignment="1">
      <alignment horizontal="center"/>
    </xf>
    <xf numFmtId="0" fontId="10" fillId="38" borderId="48" xfId="0" applyFont="1" applyFill="1" applyBorder="1" applyAlignment="1">
      <alignment horizontal="center"/>
    </xf>
    <xf numFmtId="0" fontId="4" fillId="0" borderId="10" xfId="0" applyFont="1" applyFill="1" applyBorder="1" applyAlignment="1">
      <alignment horizontal="center" vertical="center"/>
    </xf>
    <xf numFmtId="0" fontId="4" fillId="0" borderId="38" xfId="0" applyFont="1" applyFill="1" applyBorder="1" applyAlignment="1">
      <alignment horizontal="center" vertical="center"/>
    </xf>
    <xf numFmtId="0" fontId="10" fillId="0" borderId="0" xfId="0" applyFont="1" applyBorder="1" applyAlignment="1">
      <alignment horizontal="center" vertical="center" wrapText="1"/>
    </xf>
    <xf numFmtId="0" fontId="4" fillId="0" borderId="54" xfId="0" applyFont="1" applyFill="1" applyBorder="1" applyAlignment="1">
      <alignment horizontal="center" vertical="center"/>
    </xf>
    <xf numFmtId="0" fontId="4" fillId="0" borderId="56" xfId="0" applyFont="1" applyFill="1" applyBorder="1" applyAlignment="1">
      <alignment horizontal="center" vertical="center"/>
    </xf>
    <xf numFmtId="0" fontId="8" fillId="0" borderId="0" xfId="0" applyFont="1" applyBorder="1" applyAlignment="1" applyProtection="1">
      <alignment horizontal="left" vertical="center"/>
      <protection locked="0"/>
    </xf>
    <xf numFmtId="14" fontId="10" fillId="0" borderId="0" xfId="0" applyNumberFormat="1" applyFont="1" applyFill="1" applyBorder="1" applyAlignment="1" applyProtection="1">
      <alignment horizontal="left" vertical="center" wrapText="1"/>
      <protection locked="0"/>
    </xf>
    <xf numFmtId="0" fontId="4" fillId="35" borderId="10" xfId="0" applyFont="1" applyFill="1" applyBorder="1" applyAlignment="1">
      <alignment horizontal="center" vertical="center"/>
    </xf>
    <xf numFmtId="0" fontId="4" fillId="35" borderId="38" xfId="0" applyFont="1" applyFill="1" applyBorder="1" applyAlignment="1">
      <alignment horizontal="center" vertical="center"/>
    </xf>
    <xf numFmtId="0" fontId="65" fillId="0" borderId="54" xfId="0" applyFont="1" applyFill="1" applyBorder="1" applyAlignment="1">
      <alignment horizontal="center" vertical="center"/>
    </xf>
    <xf numFmtId="0" fontId="65" fillId="0" borderId="56" xfId="0" applyFont="1" applyFill="1" applyBorder="1" applyAlignment="1">
      <alignment horizontal="center" vertical="center"/>
    </xf>
    <xf numFmtId="14" fontId="10" fillId="0" borderId="0" xfId="0" applyNumberFormat="1" applyFont="1" applyFill="1" applyBorder="1" applyAlignment="1">
      <alignment horizontal="center" vertical="center" wrapText="1"/>
    </xf>
    <xf numFmtId="0" fontId="4" fillId="35" borderId="55" xfId="0" applyFont="1" applyFill="1" applyBorder="1" applyAlignment="1">
      <alignment horizontal="center" vertical="center"/>
    </xf>
    <xf numFmtId="0" fontId="4" fillId="35" borderId="56" xfId="0" applyFont="1" applyFill="1" applyBorder="1" applyAlignment="1">
      <alignment horizontal="center" vertical="center"/>
    </xf>
    <xf numFmtId="0" fontId="4" fillId="35" borderId="54" xfId="0" applyFont="1" applyFill="1" applyBorder="1" applyAlignment="1">
      <alignment horizontal="center" vertical="center"/>
    </xf>
    <xf numFmtId="0" fontId="62" fillId="36" borderId="54" xfId="0" applyFont="1" applyFill="1" applyBorder="1" applyAlignment="1">
      <alignment horizontal="center" vertical="center"/>
    </xf>
    <xf numFmtId="0" fontId="62" fillId="36" borderId="56" xfId="0" applyFont="1" applyFill="1" applyBorder="1" applyAlignment="1">
      <alignment horizontal="center" vertical="center"/>
    </xf>
    <xf numFmtId="0" fontId="62" fillId="36" borderId="17" xfId="0" applyFont="1" applyFill="1" applyBorder="1" applyAlignment="1">
      <alignment horizontal="center" vertical="center"/>
    </xf>
    <xf numFmtId="0" fontId="62" fillId="36" borderId="48" xfId="0" applyFont="1" applyFill="1" applyBorder="1" applyAlignment="1">
      <alignment horizontal="center" vertical="center"/>
    </xf>
    <xf numFmtId="0" fontId="12" fillId="0" borderId="10" xfId="0" applyFont="1" applyBorder="1" applyAlignment="1">
      <alignment horizontal="center"/>
    </xf>
    <xf numFmtId="0" fontId="12" fillId="0" borderId="38" xfId="0" applyFont="1" applyBorder="1" applyAlignment="1">
      <alignment horizontal="center"/>
    </xf>
    <xf numFmtId="0" fontId="12" fillId="0" borderId="46" xfId="0" applyFont="1" applyBorder="1" applyAlignment="1">
      <alignment horizontal="center"/>
    </xf>
    <xf numFmtId="0" fontId="12" fillId="0" borderId="29" xfId="0" applyFont="1" applyBorder="1" applyAlignment="1">
      <alignment horizontal="center"/>
    </xf>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3" xfId="0" applyFont="1" applyFill="1" applyBorder="1" applyAlignment="1">
      <alignment horizontal="center"/>
    </xf>
    <xf numFmtId="0" fontId="1" fillId="0" borderId="18" xfId="0" applyFont="1" applyFill="1" applyBorder="1" applyAlignment="1">
      <alignment horizontal="center"/>
    </xf>
    <xf numFmtId="0" fontId="1"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40">
    <dxf>
      <font>
        <color theme="0" tint="-0.04997999966144562"/>
      </font>
    </dxf>
    <dxf>
      <font>
        <b/>
        <i/>
        <color rgb="FF9C0006"/>
      </font>
      <fill>
        <patternFill>
          <bgColor rgb="FFFFC7CE"/>
        </patternFill>
      </fill>
    </dxf>
    <dxf>
      <font>
        <color theme="0" tint="-0.04997999966144562"/>
      </font>
    </dxf>
    <dxf>
      <font>
        <b/>
        <i/>
        <color rgb="FF9C0006"/>
      </font>
      <fill>
        <patternFill>
          <bgColor rgb="FFFFC7CE"/>
        </patternFill>
      </fill>
    </dxf>
    <dxf>
      <font>
        <color theme="0" tint="-0.04997999966144562"/>
      </font>
    </dxf>
    <dxf>
      <font>
        <b/>
        <i/>
        <color rgb="FF9C0006"/>
      </font>
      <fill>
        <patternFill>
          <bgColor rgb="FFFFC7CE"/>
        </patternFill>
      </fill>
    </dxf>
    <dxf>
      <font>
        <color theme="0" tint="-0.04997999966144562"/>
      </font>
    </dxf>
    <dxf>
      <font>
        <b/>
        <i/>
        <color rgb="FF9C0006"/>
      </font>
      <fill>
        <patternFill>
          <bgColor rgb="FFFFC7CE"/>
        </patternFill>
      </fill>
    </dxf>
    <dxf>
      <fill>
        <patternFill>
          <bgColor theme="6" tint="0.5999600291252136"/>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ill>
        <patternFill>
          <bgColor rgb="FF92D050"/>
        </patternFill>
      </fill>
    </dxf>
    <dxf>
      <font>
        <b/>
        <i val="0"/>
        <color rgb="FFFF0000"/>
      </font>
      <fill>
        <patternFill>
          <bgColor theme="0" tint="-0.149959996342659"/>
        </patternFill>
      </fill>
    </dxf>
    <dxf>
      <font>
        <color theme="0"/>
      </font>
    </dxf>
    <dxf>
      <font>
        <color theme="0" tint="-0.04997999966144562"/>
      </font>
    </dxf>
    <dxf>
      <font>
        <color rgb="FF9C0006"/>
      </font>
      <fill>
        <patternFill>
          <bgColor rgb="FFFFC7CE"/>
        </patternFill>
      </fill>
    </dxf>
    <dxf>
      <font>
        <color theme="0" tint="-0.04997999966144562"/>
      </font>
    </dxf>
    <dxf>
      <font>
        <color rgb="FF9C0006"/>
      </font>
      <fill>
        <patternFill>
          <bgColor rgb="FFFFC7CE"/>
        </patternFill>
      </fill>
    </dxf>
    <dxf>
      <font>
        <b/>
        <i/>
        <color rgb="FF9C0006"/>
      </font>
      <fill>
        <patternFill>
          <bgColor rgb="FFFFC7CE"/>
        </patternFill>
      </fill>
    </dxf>
    <dxf>
      <font>
        <color theme="0" tint="-0.04997999966144562"/>
      </font>
    </dxf>
    <dxf>
      <font>
        <b/>
        <i/>
        <color rgb="FF9C0006"/>
      </font>
      <fill>
        <patternFill>
          <bgColor rgb="FFFFC7CE"/>
        </patternFill>
      </fill>
    </dxf>
    <dxf>
      <font>
        <b/>
        <i/>
        <color rgb="FF9C0006"/>
      </font>
      <fill>
        <patternFill>
          <bgColor rgb="FFFFC7CE"/>
        </patternFill>
      </fill>
    </dxf>
    <dxf>
      <font>
        <color rgb="FF006100"/>
      </font>
      <fill>
        <patternFill>
          <bgColor theme="6" tint="0.3999499976634979"/>
        </patternFill>
      </fill>
    </dxf>
    <dxf>
      <font>
        <b/>
        <i val="0"/>
        <color rgb="FF9C0006"/>
      </font>
    </dxf>
    <dxf>
      <font>
        <color theme="1"/>
      </font>
      <fill>
        <patternFill>
          <bgColor rgb="FFFFC000"/>
        </patternFill>
      </fill>
    </dxf>
    <dxf>
      <font>
        <color rgb="FF006100"/>
      </font>
      <fill>
        <patternFill>
          <bgColor rgb="FFC6EFCE"/>
        </patternFill>
      </fill>
    </dxf>
    <dxf>
      <font>
        <b/>
        <i val="0"/>
        <color rgb="FF9C0006"/>
      </font>
    </dxf>
    <dxf>
      <font>
        <color theme="1"/>
      </font>
      <fill>
        <patternFill>
          <bgColor rgb="FFFFC000"/>
        </patternFill>
      </fill>
    </dxf>
    <dxf>
      <font>
        <color rgb="FF006100"/>
      </font>
      <fill>
        <patternFill>
          <bgColor rgb="FFC6EFCE"/>
        </patternFill>
      </fill>
    </dxf>
    <dxf>
      <font>
        <b/>
        <i val="0"/>
        <color rgb="FF9C0006"/>
      </font>
    </dxf>
    <dxf>
      <font>
        <color theme="1"/>
      </font>
      <fill>
        <patternFill>
          <bgColor rgb="FFFFC000"/>
        </patternFill>
      </fill>
    </dxf>
    <dxf>
      <font>
        <color rgb="FF006100"/>
      </font>
      <fill>
        <patternFill>
          <bgColor rgb="FFC6EFCE"/>
        </patternFill>
      </fill>
    </dxf>
    <dxf>
      <font>
        <b/>
        <i val="0"/>
        <color rgb="FF9C0006"/>
      </font>
    </dxf>
    <dxf>
      <font>
        <color theme="1"/>
      </font>
      <fill>
        <patternFill>
          <bgColor rgb="FFFFC000"/>
        </patternFill>
      </fill>
    </dxf>
    <dxf>
      <font>
        <color rgb="FF006100"/>
      </font>
      <fill>
        <patternFill>
          <bgColor rgb="FFC6EFCE"/>
        </patternFill>
      </fill>
    </dxf>
    <dxf>
      <font>
        <color theme="0" tint="-0.04997999966144562"/>
      </font>
    </dxf>
    <dxf>
      <font>
        <b/>
        <i/>
        <color rgb="FF9C0006"/>
      </font>
      <fill>
        <patternFill>
          <bgColor rgb="FFFFC7CE"/>
        </patternFill>
      </fill>
    </dxf>
    <dxf>
      <font>
        <color theme="0" tint="-0.04997999966144562"/>
      </font>
    </dxf>
    <dxf>
      <font>
        <b/>
        <i/>
        <color rgb="FF9C0006"/>
      </font>
      <fill>
        <patternFill>
          <bgColor rgb="FFFFC7CE"/>
        </patternFill>
      </fill>
    </dxf>
    <dxf>
      <font>
        <b/>
        <i/>
        <color rgb="FF9C0006"/>
      </font>
      <fill>
        <patternFill>
          <bgColor rgb="FFFFC7CE"/>
        </patternFill>
      </fill>
    </dxf>
    <dxf>
      <fill>
        <patternFill>
          <bgColor rgb="FFFFCCCC"/>
        </patternFill>
      </fill>
    </dxf>
    <dxf>
      <font>
        <color rgb="FF006100"/>
      </font>
      <fill>
        <patternFill>
          <bgColor theme="6" tint="0.3999499976634979"/>
        </patternFill>
      </fill>
    </dxf>
    <dxf>
      <font>
        <color theme="0" tint="-0.149959996342659"/>
      </font>
    </dxf>
    <dxf>
      <fill>
        <patternFill>
          <bgColor theme="0" tint="-0.24993999302387238"/>
        </patternFill>
      </fill>
    </dxf>
    <dxf>
      <font>
        <color theme="0" tint="-0.149959996342659"/>
      </font>
    </dxf>
    <dxf>
      <fill>
        <patternFill>
          <bgColor theme="0" tint="-0.24993999302387238"/>
        </patternFill>
      </fill>
    </dxf>
    <dxf>
      <font>
        <color theme="0" tint="-0.149959996342659"/>
      </font>
    </dxf>
    <dxf>
      <fill>
        <patternFill>
          <bgColor theme="0" tint="-0.24993999302387238"/>
        </patternFill>
      </fill>
    </dxf>
    <dxf>
      <font>
        <color theme="0" tint="-0.149959996342659"/>
      </font>
    </dxf>
    <dxf>
      <fill>
        <patternFill>
          <bgColor theme="0" tint="-0.24993999302387238"/>
        </patternFill>
      </fill>
    </dxf>
    <dxf>
      <font>
        <color theme="0" tint="-0.149959996342659"/>
      </font>
    </dxf>
    <dxf>
      <fill>
        <patternFill>
          <bgColor theme="0" tint="-0.24993999302387238"/>
        </patternFill>
      </fill>
    </dxf>
    <dxf>
      <font>
        <color theme="0" tint="-0.149959996342659"/>
      </font>
    </dxf>
    <dxf>
      <fill>
        <patternFill>
          <bgColor theme="0" tint="-0.24993999302387238"/>
        </patternFill>
      </fill>
    </dxf>
    <dxf>
      <font>
        <color theme="0" tint="-0.149959996342659"/>
      </font>
    </dxf>
    <dxf>
      <fill>
        <patternFill>
          <bgColor theme="0" tint="-0.24993999302387238"/>
        </patternFill>
      </fill>
    </dxf>
    <dxf>
      <font>
        <color theme="0" tint="-0.149959996342659"/>
      </font>
    </dxf>
    <dxf>
      <fill>
        <patternFill>
          <bgColor theme="0" tint="-0.24993999302387238"/>
        </patternFill>
      </fill>
    </dxf>
    <dxf>
      <font>
        <color theme="0" tint="-0.149959996342659"/>
      </font>
    </dxf>
    <dxf>
      <fill>
        <patternFill>
          <bgColor theme="0" tint="-0.24993999302387238"/>
        </patternFill>
      </fill>
    </dxf>
    <dxf>
      <font>
        <color theme="0" tint="-0.149959996342659"/>
      </font>
    </dxf>
    <dxf>
      <fill>
        <patternFill>
          <bgColor theme="0" tint="-0.24993999302387238"/>
        </patternFill>
      </fill>
    </dxf>
    <dxf>
      <font>
        <color theme="0" tint="-0.149959996342659"/>
      </font>
    </dxf>
    <dxf>
      <fill>
        <patternFill>
          <bgColor theme="0" tint="-0.24993999302387238"/>
        </patternFill>
      </fill>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ill>
        <patternFill>
          <bgColor theme="0" tint="-0.24993999302387238"/>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theme="0" tint="-0.149959996342659"/>
      </font>
    </dxf>
    <dxf>
      <fill>
        <patternFill>
          <bgColor theme="8" tint="0.3999499976634979"/>
        </patternFill>
      </fill>
    </dxf>
    <dxf>
      <font>
        <color theme="0" tint="-0.149959996342659"/>
      </font>
    </dxf>
    <dxf>
      <font>
        <color rgb="FF9C0006"/>
      </font>
      <fill>
        <patternFill>
          <bgColor rgb="FFFFC7CE"/>
        </patternFill>
      </fill>
    </dxf>
    <dxf>
      <font>
        <color theme="0" tint="-0.149959996342659"/>
      </font>
    </dxf>
    <dxf>
      <font>
        <color theme="0" tint="-0.149959996342659"/>
      </font>
    </dxf>
    <dxf>
      <font>
        <color theme="0" tint="-0.149959996342659"/>
      </font>
    </dxf>
    <dxf>
      <font>
        <color rgb="FF9C0006"/>
      </font>
      <fill>
        <patternFill>
          <bgColor rgb="FFFFC7CE"/>
        </patternFill>
      </fill>
    </dxf>
    <dxf>
      <font>
        <color theme="0" tint="-0.149959996342659"/>
      </font>
    </dxf>
    <dxf>
      <font>
        <color rgb="FF9C0006"/>
      </font>
      <fill>
        <patternFill>
          <bgColor rgb="FFFFC7CE"/>
        </patternFill>
      </fill>
    </dxf>
    <dxf>
      <font>
        <color theme="0" tint="-0.149959996342659"/>
      </font>
    </dxf>
    <dxf>
      <font>
        <color theme="0" tint="-0.149959996342659"/>
      </font>
    </dxf>
    <dxf>
      <font>
        <color rgb="FF9C0006"/>
      </font>
      <fill>
        <patternFill>
          <bgColor rgb="FFFFC7CE"/>
        </patternFill>
      </fill>
    </dxf>
    <dxf>
      <font>
        <color rgb="FF9C0006"/>
      </font>
      <fill>
        <patternFill>
          <bgColor rgb="FFFFC7CE"/>
        </patternFill>
      </fill>
    </dxf>
    <dxf>
      <font>
        <color theme="0" tint="-0.149959996342659"/>
      </font>
    </dxf>
    <dxf>
      <font>
        <color rgb="FF9C0006"/>
      </font>
      <fill>
        <patternFill>
          <bgColor rgb="FFFFC7CE"/>
        </patternFill>
      </fill>
    </dxf>
    <dxf>
      <font>
        <color theme="0" tint="-0.149959996342659"/>
      </font>
    </dxf>
    <dxf>
      <font>
        <color rgb="FF9C0006"/>
      </font>
      <fill>
        <patternFill>
          <bgColor rgb="FFFFC7CE"/>
        </patternFill>
      </fill>
    </dxf>
    <dxf>
      <font>
        <color theme="0" tint="-0.149959996342659"/>
      </font>
    </dxf>
    <dxf>
      <font>
        <color theme="0" tint="-0.149959996342659"/>
      </font>
    </dxf>
    <dxf>
      <font>
        <color rgb="FF9C0006"/>
      </font>
      <fill>
        <patternFill>
          <bgColor rgb="FFFFC7CE"/>
        </patternFill>
      </fill>
    </dxf>
    <dxf>
      <font>
        <color rgb="FF9C0006"/>
      </font>
      <fill>
        <patternFill>
          <bgColor rgb="FFFFC7CE"/>
        </patternFill>
      </fill>
    </dxf>
    <dxf>
      <font>
        <color theme="0" tint="-0.149959996342659"/>
      </font>
    </dxf>
    <dxf>
      <font>
        <color rgb="FF9C0006"/>
      </font>
      <fill>
        <patternFill>
          <bgColor rgb="FFFFC7CE"/>
        </patternFill>
      </fill>
    </dxf>
    <dxf>
      <font>
        <color theme="0" tint="-0.149959996342659"/>
      </font>
    </dxf>
    <dxf>
      <font>
        <color rgb="FF9C0006"/>
      </font>
      <fill>
        <patternFill>
          <bgColor rgb="FFFFC7CE"/>
        </patternFill>
      </fill>
    </dxf>
    <dxf>
      <font>
        <color theme="0" tint="-0.149959996342659"/>
      </font>
    </dxf>
    <dxf>
      <font>
        <color theme="0" tint="-0.149959996342659"/>
      </font>
    </dxf>
    <dxf>
      <font>
        <color rgb="FF9C0006"/>
      </font>
      <fill>
        <patternFill>
          <bgColor rgb="FFFFC7CE"/>
        </patternFill>
      </fill>
    </dxf>
    <dxf>
      <font>
        <color rgb="FF9C0006"/>
      </font>
      <fill>
        <patternFill>
          <bgColor rgb="FFFFC7CE"/>
        </patternFill>
      </fill>
    </dxf>
    <dxf>
      <fill>
        <patternFill>
          <bgColor theme="2" tint="-0.09994000196456909"/>
        </patternFill>
      </fill>
    </dxf>
    <dxf>
      <fill>
        <patternFill>
          <bgColor theme="6" tint="0.5999600291252136"/>
        </patternFill>
      </fill>
    </dxf>
    <dxf>
      <fill>
        <patternFill>
          <bgColor theme="3" tint="0.7999799847602844"/>
        </patternFill>
      </fill>
    </dxf>
    <dxf>
      <font>
        <b/>
        <i val="0"/>
        <color rgb="FF9C0006"/>
      </font>
    </dxf>
    <dxf>
      <font>
        <color theme="1"/>
      </font>
      <fill>
        <patternFill>
          <bgColor rgb="FFFFC000"/>
        </patternFill>
      </fill>
    </dxf>
    <dxf>
      <font>
        <b/>
        <i val="0"/>
        <color rgb="FF9C0006"/>
      </font>
    </dxf>
    <dxf>
      <font>
        <color theme="1"/>
      </font>
      <fill>
        <patternFill>
          <bgColor rgb="FFFFC000"/>
        </patternFill>
      </fill>
    </dxf>
    <dxf>
      <font>
        <b/>
        <i val="0"/>
        <color rgb="FF9C0006"/>
      </font>
    </dxf>
    <dxf>
      <font>
        <color theme="1"/>
      </font>
      <fill>
        <patternFill>
          <bgColor rgb="FFFFC000"/>
        </patternFill>
      </fill>
    </dxf>
    <dxf>
      <font>
        <b/>
        <i val="0"/>
        <color rgb="FF9C0006"/>
      </font>
    </dxf>
    <dxf>
      <font>
        <color theme="1"/>
      </font>
      <fill>
        <patternFill>
          <bgColor rgb="FFFFC000"/>
        </patternFill>
      </fill>
    </dxf>
    <dxf>
      <font>
        <b/>
        <i val="0"/>
        <color rgb="FF9C0006"/>
      </font>
    </dxf>
    <dxf>
      <font>
        <color theme="1"/>
      </font>
      <fill>
        <patternFill>
          <bgColor rgb="FFFFC000"/>
        </patternFill>
      </fill>
    </dxf>
    <dxf>
      <font>
        <color rgb="FF006100"/>
      </font>
      <fill>
        <patternFill>
          <bgColor rgb="FFC6EFCE"/>
        </patternFill>
      </fill>
    </dxf>
    <dxf>
      <font>
        <b/>
        <i val="0"/>
        <color rgb="FF9C0006"/>
      </font>
    </dxf>
    <dxf>
      <font>
        <color theme="1"/>
      </font>
      <fill>
        <patternFill>
          <bgColor rgb="FFFFC000"/>
        </patternFill>
      </fill>
    </dxf>
    <dxf>
      <font>
        <color rgb="FF006100"/>
      </font>
      <fill>
        <patternFill>
          <bgColor rgb="FFC6EFCE"/>
        </patternFill>
      </fill>
    </dxf>
    <dxf>
      <font>
        <b/>
        <i val="0"/>
        <color rgb="FF9C0006"/>
      </font>
    </dxf>
    <dxf>
      <font>
        <color theme="1"/>
      </font>
      <fill>
        <patternFill>
          <bgColor rgb="FFFFC000"/>
        </patternFill>
      </fill>
    </dxf>
    <dxf>
      <font>
        <color rgb="FF006100"/>
      </font>
      <fill>
        <patternFill>
          <bgColor rgb="FFC6EFCE"/>
        </patternFill>
      </fill>
    </dxf>
    <dxf>
      <font>
        <b/>
        <i val="0"/>
        <color rgb="FF9C0006"/>
      </font>
    </dxf>
    <dxf>
      <font>
        <color theme="1"/>
      </font>
      <fill>
        <patternFill>
          <bgColor rgb="FFFFC000"/>
        </patternFill>
      </fill>
    </dxf>
    <dxf>
      <font>
        <color rgb="FF006100"/>
      </font>
      <fill>
        <patternFill>
          <bgColor rgb="FFC6EFCE"/>
        </patternFill>
      </fill>
    </dxf>
    <dxf>
      <font>
        <color theme="0"/>
      </font>
    </dxf>
    <dxf>
      <fill>
        <patternFill>
          <bgColor rgb="FFFFCCCC"/>
        </patternFill>
      </fill>
    </dxf>
    <dxf>
      <font>
        <color theme="1"/>
      </font>
      <fill>
        <patternFill>
          <bgColor rgb="FFFFC000"/>
        </patternFill>
      </fill>
    </dxf>
    <dxf>
      <font>
        <color rgb="FF006100"/>
      </font>
      <fill>
        <patternFill>
          <bgColor theme="6" tint="0.3999499976634979"/>
        </patternFill>
      </fill>
    </dxf>
    <dxf>
      <font>
        <b/>
        <i val="0"/>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85725</xdr:colOff>
      <xdr:row>0</xdr:row>
      <xdr:rowOff>95250</xdr:rowOff>
    </xdr:from>
    <xdr:to>
      <xdr:col>11</xdr:col>
      <xdr:colOff>295275</xdr:colOff>
      <xdr:row>0</xdr:row>
      <xdr:rowOff>428625</xdr:rowOff>
    </xdr:to>
    <xdr:pic>
      <xdr:nvPicPr>
        <xdr:cNvPr id="1" name="Picture 2"/>
        <xdr:cNvPicPr preferRelativeResize="1">
          <a:picLocks noChangeAspect="1"/>
        </xdr:cNvPicPr>
      </xdr:nvPicPr>
      <xdr:blipFill>
        <a:blip r:embed="rId1"/>
        <a:stretch>
          <a:fillRect/>
        </a:stretch>
      </xdr:blipFill>
      <xdr:spPr>
        <a:xfrm>
          <a:off x="4152900" y="95250"/>
          <a:ext cx="3810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CX126"/>
  <sheetViews>
    <sheetView tabSelected="1" view="pageBreakPreview" zoomScaleSheetLayoutView="100" zoomScalePageLayoutView="0" workbookViewId="0" topLeftCell="A1">
      <selection activeCell="E5" sqref="E5:M7"/>
    </sheetView>
  </sheetViews>
  <sheetFormatPr defaultColWidth="9.140625" defaultRowHeight="12.75"/>
  <cols>
    <col min="1" max="1" width="3.140625" style="0" customWidth="1"/>
    <col min="2" max="2" width="4.28125" style="0" customWidth="1"/>
    <col min="3" max="3" width="7.00390625" style="0" customWidth="1"/>
    <col min="4" max="4" width="3.7109375" style="0" customWidth="1"/>
    <col min="5" max="5" width="9.8515625" style="0" customWidth="1"/>
    <col min="6" max="6" width="12.140625" style="0" hidden="1" customWidth="1"/>
    <col min="7" max="7" width="16.8515625" style="0" hidden="1" customWidth="1"/>
    <col min="8" max="9" width="5.7109375" style="0" customWidth="1"/>
    <col min="10" max="10" width="9.140625" style="28" hidden="1" customWidth="1"/>
    <col min="11" max="11" width="5.7109375" style="28" customWidth="1"/>
    <col min="12" max="12" width="2.8515625" style="28" customWidth="1"/>
    <col min="13" max="13" width="10.7109375" style="28" customWidth="1"/>
    <col min="14" max="15" width="9.140625" style="28" hidden="1" customWidth="1"/>
    <col min="16" max="17" width="5.7109375" style="28" customWidth="1"/>
    <col min="18" max="18" width="8.421875" style="28" hidden="1" customWidth="1"/>
    <col min="19" max="19" width="5.7109375" style="28" customWidth="1"/>
    <col min="20" max="20" width="2.8515625" style="28" customWidth="1"/>
    <col min="21" max="21" width="10.140625" style="28" customWidth="1"/>
    <col min="22" max="23" width="9.140625" style="28" hidden="1" customWidth="1"/>
    <col min="24" max="25" width="5.7109375" style="28" customWidth="1"/>
    <col min="26" max="26" width="8.7109375" style="28" hidden="1" customWidth="1"/>
    <col min="27" max="27" width="5.7109375" style="28" customWidth="1"/>
    <col min="28" max="28" width="3.421875" style="28" customWidth="1"/>
    <col min="29" max="29" width="2.8515625" style="0" hidden="1" customWidth="1"/>
    <col min="30" max="44" width="2.8515625" style="28" hidden="1" customWidth="1"/>
    <col min="45" max="45" width="2.7109375" style="28" hidden="1" customWidth="1"/>
    <col min="46" max="53" width="2.8515625" style="28" hidden="1" customWidth="1"/>
    <col min="54" max="54" width="4.28125" style="0" hidden="1" customWidth="1"/>
    <col min="55" max="78" width="2.8515625" style="0" hidden="1" customWidth="1"/>
    <col min="79" max="79" width="4.28125" style="0" hidden="1" customWidth="1"/>
    <col min="80" max="102" width="2.8515625" style="0" hidden="1" customWidth="1"/>
  </cols>
  <sheetData>
    <row r="1" ht="18">
      <c r="E1" s="52" t="s">
        <v>183</v>
      </c>
    </row>
    <row r="2" ht="18">
      <c r="E2" s="52" t="s">
        <v>35</v>
      </c>
    </row>
    <row r="3" spans="1:13" ht="18">
      <c r="A3" s="52"/>
      <c r="E3" s="84" t="s">
        <v>182</v>
      </c>
      <c r="F3" s="84"/>
      <c r="G3" s="84"/>
      <c r="H3" s="84"/>
      <c r="I3" s="84"/>
      <c r="J3" s="84"/>
      <c r="K3" s="84"/>
      <c r="L3" s="84"/>
      <c r="M3" s="84"/>
    </row>
    <row r="4" spans="1:13" ht="18">
      <c r="A4" s="52"/>
      <c r="E4" s="72" t="s">
        <v>184</v>
      </c>
      <c r="F4" s="72"/>
      <c r="G4" s="72"/>
      <c r="H4" s="72"/>
      <c r="I4" s="72"/>
      <c r="J4" s="72"/>
      <c r="K4" s="72"/>
      <c r="L4" s="72"/>
      <c r="M4" s="72"/>
    </row>
    <row r="5" spans="1:13" ht="21" thickBot="1">
      <c r="A5" s="256" t="s">
        <v>32</v>
      </c>
      <c r="B5" s="256"/>
      <c r="C5" s="256"/>
      <c r="D5" s="27"/>
      <c r="E5" s="249"/>
      <c r="F5" s="249"/>
      <c r="G5" s="249"/>
      <c r="H5" s="249"/>
      <c r="I5" s="249"/>
      <c r="J5" s="249"/>
      <c r="K5" s="249"/>
      <c r="L5" s="249"/>
      <c r="M5" s="249"/>
    </row>
    <row r="6" spans="1:102" ht="20.25">
      <c r="A6" s="256" t="s">
        <v>33</v>
      </c>
      <c r="B6" s="256"/>
      <c r="C6" s="256"/>
      <c r="D6" s="27"/>
      <c r="E6" s="249"/>
      <c r="F6" s="249"/>
      <c r="G6" s="249"/>
      <c r="H6" s="249"/>
      <c r="I6" s="249"/>
      <c r="J6" s="249"/>
      <c r="K6" s="249"/>
      <c r="L6" s="249"/>
      <c r="M6" s="249"/>
      <c r="AC6" s="108"/>
      <c r="AD6" s="234" t="s">
        <v>96</v>
      </c>
      <c r="AE6" s="109"/>
      <c r="AF6" s="236" t="s">
        <v>98</v>
      </c>
      <c r="AG6" s="110"/>
      <c r="AH6" s="236" t="s">
        <v>93</v>
      </c>
      <c r="AI6" s="110"/>
      <c r="AJ6" s="234" t="s">
        <v>117</v>
      </c>
      <c r="AK6" s="109"/>
      <c r="AL6" s="234" t="s">
        <v>94</v>
      </c>
      <c r="AM6" s="109"/>
      <c r="AN6" s="234" t="s">
        <v>115</v>
      </c>
      <c r="AO6" s="109"/>
      <c r="AP6" s="234" t="s">
        <v>112</v>
      </c>
      <c r="AQ6" s="109"/>
      <c r="AR6" s="234" t="s">
        <v>97</v>
      </c>
      <c r="AS6" s="109"/>
      <c r="AT6" s="234" t="s">
        <v>95</v>
      </c>
      <c r="AU6" s="109"/>
      <c r="AV6" s="234" t="s">
        <v>114</v>
      </c>
      <c r="AW6" s="109"/>
      <c r="AX6" s="234" t="s">
        <v>116</v>
      </c>
      <c r="AY6" s="109"/>
      <c r="AZ6" s="237" t="s">
        <v>113</v>
      </c>
      <c r="BA6" s="117"/>
      <c r="BB6" s="108"/>
      <c r="BC6" s="234" t="s">
        <v>121</v>
      </c>
      <c r="BD6" s="109"/>
      <c r="BE6" s="236" t="s">
        <v>122</v>
      </c>
      <c r="BF6" s="110"/>
      <c r="BG6" s="236" t="s">
        <v>123</v>
      </c>
      <c r="BH6" s="110"/>
      <c r="BI6" s="234" t="s">
        <v>124</v>
      </c>
      <c r="BJ6" s="109"/>
      <c r="BK6" s="234" t="s">
        <v>125</v>
      </c>
      <c r="BL6" s="109"/>
      <c r="BM6" s="234" t="s">
        <v>126</v>
      </c>
      <c r="BN6" s="109"/>
      <c r="BO6" s="234" t="s">
        <v>127</v>
      </c>
      <c r="BP6" s="109"/>
      <c r="BQ6" s="234" t="s">
        <v>128</v>
      </c>
      <c r="BR6" s="109"/>
      <c r="BS6" s="234" t="s">
        <v>129</v>
      </c>
      <c r="BT6" s="109"/>
      <c r="BU6" s="234" t="s">
        <v>130</v>
      </c>
      <c r="BV6" s="109"/>
      <c r="BW6" s="234" t="s">
        <v>131</v>
      </c>
      <c r="BX6" s="109"/>
      <c r="BY6" s="237" t="s">
        <v>132</v>
      </c>
      <c r="BZ6" s="70"/>
      <c r="CA6" s="108"/>
      <c r="CB6" s="234" t="s">
        <v>133</v>
      </c>
      <c r="CC6" s="109"/>
      <c r="CD6" s="236" t="s">
        <v>134</v>
      </c>
      <c r="CE6" s="110"/>
      <c r="CF6" s="236" t="s">
        <v>135</v>
      </c>
      <c r="CG6" s="110"/>
      <c r="CH6" s="234" t="s">
        <v>136</v>
      </c>
      <c r="CI6" s="109"/>
      <c r="CJ6" s="234" t="s">
        <v>137</v>
      </c>
      <c r="CK6" s="109"/>
      <c r="CL6" s="234" t="s">
        <v>138</v>
      </c>
      <c r="CM6" s="109"/>
      <c r="CN6" s="234" t="s">
        <v>139</v>
      </c>
      <c r="CO6" s="109"/>
      <c r="CP6" s="234" t="s">
        <v>140</v>
      </c>
      <c r="CQ6" s="109"/>
      <c r="CR6" s="234" t="s">
        <v>141</v>
      </c>
      <c r="CS6" s="109"/>
      <c r="CT6" s="234" t="s">
        <v>142</v>
      </c>
      <c r="CU6" s="109"/>
      <c r="CV6" s="234" t="s">
        <v>143</v>
      </c>
      <c r="CW6" s="109"/>
      <c r="CX6" s="237" t="s">
        <v>144</v>
      </c>
    </row>
    <row r="7" spans="1:102" ht="20.25" customHeight="1">
      <c r="A7" s="256" t="s">
        <v>34</v>
      </c>
      <c r="B7" s="256"/>
      <c r="C7" s="256"/>
      <c r="D7" s="27"/>
      <c r="E7" s="249"/>
      <c r="F7" s="249"/>
      <c r="G7" s="249"/>
      <c r="H7" s="249"/>
      <c r="I7" s="249"/>
      <c r="J7" s="249"/>
      <c r="K7" s="249"/>
      <c r="L7" s="249"/>
      <c r="M7" s="249"/>
      <c r="AC7" s="76"/>
      <c r="AD7" s="235"/>
      <c r="AE7" s="111"/>
      <c r="AF7" s="235"/>
      <c r="AG7" s="111"/>
      <c r="AH7" s="235"/>
      <c r="AI7" s="111"/>
      <c r="AJ7" s="235"/>
      <c r="AK7" s="111"/>
      <c r="AL7" s="235"/>
      <c r="AM7" s="111"/>
      <c r="AN7" s="235"/>
      <c r="AO7" s="111"/>
      <c r="AP7" s="235"/>
      <c r="AQ7" s="111"/>
      <c r="AR7" s="235"/>
      <c r="AS7" s="111"/>
      <c r="AT7" s="235"/>
      <c r="AU7" s="111"/>
      <c r="AV7" s="235"/>
      <c r="AW7" s="111"/>
      <c r="AX7" s="235"/>
      <c r="AY7" s="111"/>
      <c r="AZ7" s="238"/>
      <c r="BA7" s="111"/>
      <c r="BB7" s="76"/>
      <c r="BC7" s="235"/>
      <c r="BD7" s="111"/>
      <c r="BE7" s="235"/>
      <c r="BF7" s="111"/>
      <c r="BG7" s="235"/>
      <c r="BH7" s="111"/>
      <c r="BI7" s="235"/>
      <c r="BJ7" s="111"/>
      <c r="BK7" s="235"/>
      <c r="BL7" s="111"/>
      <c r="BM7" s="235"/>
      <c r="BN7" s="111"/>
      <c r="BO7" s="235"/>
      <c r="BP7" s="111"/>
      <c r="BQ7" s="235"/>
      <c r="BR7" s="111"/>
      <c r="BS7" s="235"/>
      <c r="BT7" s="111"/>
      <c r="BU7" s="235"/>
      <c r="BV7" s="111"/>
      <c r="BW7" s="235"/>
      <c r="BX7" s="111"/>
      <c r="BY7" s="238"/>
      <c r="BZ7" s="69"/>
      <c r="CA7" s="76"/>
      <c r="CB7" s="235"/>
      <c r="CC7" s="111"/>
      <c r="CD7" s="235"/>
      <c r="CE7" s="111"/>
      <c r="CF7" s="235"/>
      <c r="CG7" s="111"/>
      <c r="CH7" s="235"/>
      <c r="CI7" s="111"/>
      <c r="CJ7" s="235"/>
      <c r="CK7" s="111"/>
      <c r="CL7" s="235"/>
      <c r="CM7" s="111"/>
      <c r="CN7" s="235"/>
      <c r="CO7" s="111"/>
      <c r="CP7" s="235"/>
      <c r="CQ7" s="111"/>
      <c r="CR7" s="235"/>
      <c r="CS7" s="111"/>
      <c r="CT7" s="235"/>
      <c r="CU7" s="111"/>
      <c r="CV7" s="235"/>
      <c r="CW7" s="111"/>
      <c r="CX7" s="238"/>
    </row>
    <row r="8" spans="29:102" ht="12.75">
      <c r="AC8" s="76"/>
      <c r="AD8" s="235"/>
      <c r="AE8" s="111"/>
      <c r="AF8" s="235"/>
      <c r="AG8" s="111"/>
      <c r="AH8" s="235"/>
      <c r="AI8" s="111"/>
      <c r="AJ8" s="235"/>
      <c r="AK8" s="111"/>
      <c r="AL8" s="235"/>
      <c r="AM8" s="111"/>
      <c r="AN8" s="235"/>
      <c r="AO8" s="111"/>
      <c r="AP8" s="235"/>
      <c r="AQ8" s="111"/>
      <c r="AR8" s="235"/>
      <c r="AS8" s="111"/>
      <c r="AT8" s="235"/>
      <c r="AU8" s="111"/>
      <c r="AV8" s="235"/>
      <c r="AW8" s="111"/>
      <c r="AX8" s="235"/>
      <c r="AY8" s="111"/>
      <c r="AZ8" s="238"/>
      <c r="BA8" s="111"/>
      <c r="BB8" s="76"/>
      <c r="BC8" s="235"/>
      <c r="BD8" s="111"/>
      <c r="BE8" s="235"/>
      <c r="BF8" s="111"/>
      <c r="BG8" s="235"/>
      <c r="BH8" s="111"/>
      <c r="BI8" s="235"/>
      <c r="BJ8" s="111"/>
      <c r="BK8" s="235"/>
      <c r="BL8" s="111"/>
      <c r="BM8" s="235"/>
      <c r="BN8" s="111"/>
      <c r="BO8" s="235"/>
      <c r="BP8" s="111"/>
      <c r="BQ8" s="235"/>
      <c r="BR8" s="111"/>
      <c r="BS8" s="235"/>
      <c r="BT8" s="111"/>
      <c r="BU8" s="235"/>
      <c r="BV8" s="111"/>
      <c r="BW8" s="235"/>
      <c r="BX8" s="111"/>
      <c r="BY8" s="238"/>
      <c r="BZ8" s="69"/>
      <c r="CA8" s="76"/>
      <c r="CB8" s="235"/>
      <c r="CC8" s="111"/>
      <c r="CD8" s="235"/>
      <c r="CE8" s="111"/>
      <c r="CF8" s="235"/>
      <c r="CG8" s="111"/>
      <c r="CH8" s="235"/>
      <c r="CI8" s="111"/>
      <c r="CJ8" s="235"/>
      <c r="CK8" s="111"/>
      <c r="CL8" s="235"/>
      <c r="CM8" s="111"/>
      <c r="CN8" s="235"/>
      <c r="CO8" s="111"/>
      <c r="CP8" s="235"/>
      <c r="CQ8" s="111"/>
      <c r="CR8" s="235"/>
      <c r="CS8" s="111"/>
      <c r="CT8" s="235"/>
      <c r="CU8" s="111"/>
      <c r="CV8" s="235"/>
      <c r="CW8" s="111"/>
      <c r="CX8" s="238"/>
    </row>
    <row r="9" spans="2:102" ht="13.5" customHeight="1" thickBot="1">
      <c r="B9" s="245" t="s">
        <v>36</v>
      </c>
      <c r="AC9" s="76"/>
      <c r="AD9" s="235"/>
      <c r="AE9" s="111"/>
      <c r="AF9" s="235"/>
      <c r="AG9" s="111"/>
      <c r="AH9" s="235"/>
      <c r="AI9" s="111"/>
      <c r="AJ9" s="235"/>
      <c r="AK9" s="111"/>
      <c r="AL9" s="235"/>
      <c r="AM9" s="111"/>
      <c r="AN9" s="235"/>
      <c r="AO9" s="111"/>
      <c r="AP9" s="235"/>
      <c r="AQ9" s="111"/>
      <c r="AR9" s="235"/>
      <c r="AS9" s="111"/>
      <c r="AT9" s="235"/>
      <c r="AU9" s="111"/>
      <c r="AV9" s="235"/>
      <c r="AW9" s="111"/>
      <c r="AX9" s="235"/>
      <c r="AY9" s="111"/>
      <c r="AZ9" s="238"/>
      <c r="BA9" s="111"/>
      <c r="BB9" s="76"/>
      <c r="BC9" s="235"/>
      <c r="BD9" s="111"/>
      <c r="BE9" s="235"/>
      <c r="BF9" s="111"/>
      <c r="BG9" s="235"/>
      <c r="BH9" s="111"/>
      <c r="BI9" s="235"/>
      <c r="BJ9" s="111"/>
      <c r="BK9" s="235"/>
      <c r="BL9" s="111"/>
      <c r="BM9" s="235"/>
      <c r="BN9" s="111"/>
      <c r="BO9" s="235"/>
      <c r="BP9" s="111"/>
      <c r="BQ9" s="235"/>
      <c r="BR9" s="111"/>
      <c r="BS9" s="235"/>
      <c r="BT9" s="111"/>
      <c r="BU9" s="235"/>
      <c r="BV9" s="111"/>
      <c r="BW9" s="235"/>
      <c r="BX9" s="111"/>
      <c r="BY9" s="238"/>
      <c r="BZ9" s="69"/>
      <c r="CA9" s="76"/>
      <c r="CB9" s="235"/>
      <c r="CC9" s="111"/>
      <c r="CD9" s="235"/>
      <c r="CE9" s="111"/>
      <c r="CF9" s="235"/>
      <c r="CG9" s="111"/>
      <c r="CH9" s="235"/>
      <c r="CI9" s="111"/>
      <c r="CJ9" s="235"/>
      <c r="CK9" s="111"/>
      <c r="CL9" s="235"/>
      <c r="CM9" s="111"/>
      <c r="CN9" s="235"/>
      <c r="CO9" s="111"/>
      <c r="CP9" s="235"/>
      <c r="CQ9" s="111"/>
      <c r="CR9" s="235"/>
      <c r="CS9" s="111"/>
      <c r="CT9" s="235"/>
      <c r="CU9" s="111"/>
      <c r="CV9" s="235"/>
      <c r="CW9" s="111"/>
      <c r="CX9" s="238"/>
    </row>
    <row r="10" spans="2:102" ht="19.5" customHeight="1">
      <c r="B10" s="245"/>
      <c r="C10" s="213" t="s">
        <v>102</v>
      </c>
      <c r="D10" s="53"/>
      <c r="E10" s="246" t="s">
        <v>110</v>
      </c>
      <c r="F10" s="247"/>
      <c r="G10" s="247"/>
      <c r="H10" s="247"/>
      <c r="I10" s="247"/>
      <c r="J10" s="247"/>
      <c r="K10" s="248"/>
      <c r="L10" s="67"/>
      <c r="M10" s="257" t="s">
        <v>118</v>
      </c>
      <c r="N10" s="258"/>
      <c r="O10" s="258"/>
      <c r="P10" s="258"/>
      <c r="Q10" s="258"/>
      <c r="R10" s="258"/>
      <c r="S10" s="259"/>
      <c r="T10" s="63"/>
      <c r="U10" s="239" t="s">
        <v>119</v>
      </c>
      <c r="V10" s="240"/>
      <c r="W10" s="240"/>
      <c r="X10" s="240"/>
      <c r="Y10" s="240"/>
      <c r="Z10" s="240"/>
      <c r="AA10" s="241"/>
      <c r="AB10" s="63"/>
      <c r="AC10" s="76"/>
      <c r="AD10" s="235"/>
      <c r="AE10" s="111"/>
      <c r="AF10" s="235"/>
      <c r="AG10" s="111"/>
      <c r="AH10" s="235"/>
      <c r="AI10" s="111"/>
      <c r="AJ10" s="235"/>
      <c r="AK10" s="111"/>
      <c r="AL10" s="235"/>
      <c r="AM10" s="111"/>
      <c r="AN10" s="235"/>
      <c r="AO10" s="111"/>
      <c r="AP10" s="235"/>
      <c r="AQ10" s="111"/>
      <c r="AR10" s="235"/>
      <c r="AS10" s="111"/>
      <c r="AT10" s="235"/>
      <c r="AU10" s="111"/>
      <c r="AV10" s="235"/>
      <c r="AW10" s="111"/>
      <c r="AX10" s="235"/>
      <c r="AY10" s="111"/>
      <c r="AZ10" s="238"/>
      <c r="BA10" s="111"/>
      <c r="BB10" s="76"/>
      <c r="BC10" s="235"/>
      <c r="BD10" s="111"/>
      <c r="BE10" s="235"/>
      <c r="BF10" s="111"/>
      <c r="BG10" s="235"/>
      <c r="BH10" s="111"/>
      <c r="BI10" s="235"/>
      <c r="BJ10" s="111"/>
      <c r="BK10" s="235"/>
      <c r="BL10" s="111"/>
      <c r="BM10" s="235"/>
      <c r="BN10" s="111"/>
      <c r="BO10" s="235"/>
      <c r="BP10" s="111"/>
      <c r="BQ10" s="235"/>
      <c r="BR10" s="111"/>
      <c r="BS10" s="235"/>
      <c r="BT10" s="111"/>
      <c r="BU10" s="235"/>
      <c r="BV10" s="111"/>
      <c r="BW10" s="235"/>
      <c r="BX10" s="111"/>
      <c r="BY10" s="238"/>
      <c r="BZ10" s="69"/>
      <c r="CA10" s="76"/>
      <c r="CB10" s="235"/>
      <c r="CC10" s="111"/>
      <c r="CD10" s="235"/>
      <c r="CE10" s="111"/>
      <c r="CF10" s="235"/>
      <c r="CG10" s="111"/>
      <c r="CH10" s="235"/>
      <c r="CI10" s="111"/>
      <c r="CJ10" s="235"/>
      <c r="CK10" s="111"/>
      <c r="CL10" s="235"/>
      <c r="CM10" s="111"/>
      <c r="CN10" s="235"/>
      <c r="CO10" s="111"/>
      <c r="CP10" s="235"/>
      <c r="CQ10" s="111"/>
      <c r="CR10" s="235"/>
      <c r="CS10" s="111"/>
      <c r="CT10" s="235"/>
      <c r="CU10" s="111"/>
      <c r="CV10" s="235"/>
      <c r="CW10" s="111"/>
      <c r="CX10" s="238"/>
    </row>
    <row r="11" spans="2:102" ht="16.5" thickBot="1">
      <c r="B11" s="245"/>
      <c r="C11" s="214" t="s">
        <v>103</v>
      </c>
      <c r="D11" s="64"/>
      <c r="E11" s="201" t="s">
        <v>42</v>
      </c>
      <c r="F11" s="202" t="s">
        <v>91</v>
      </c>
      <c r="G11" s="202" t="s">
        <v>92</v>
      </c>
      <c r="H11" s="202" t="s">
        <v>177</v>
      </c>
      <c r="I11" s="202" t="s">
        <v>178</v>
      </c>
      <c r="J11" s="203" t="s">
        <v>30</v>
      </c>
      <c r="K11" s="204" t="s">
        <v>191</v>
      </c>
      <c r="L11" s="68"/>
      <c r="M11" s="205" t="s">
        <v>42</v>
      </c>
      <c r="N11" s="206" t="s">
        <v>91</v>
      </c>
      <c r="O11" s="206" t="s">
        <v>92</v>
      </c>
      <c r="P11" s="206" t="s">
        <v>177</v>
      </c>
      <c r="Q11" s="206" t="s">
        <v>178</v>
      </c>
      <c r="R11" s="207" t="s">
        <v>30</v>
      </c>
      <c r="S11" s="208" t="s">
        <v>191</v>
      </c>
      <c r="T11" s="68"/>
      <c r="U11" s="209" t="s">
        <v>42</v>
      </c>
      <c r="V11" s="210" t="s">
        <v>91</v>
      </c>
      <c r="W11" s="210" t="s">
        <v>92</v>
      </c>
      <c r="X11" s="210" t="s">
        <v>177</v>
      </c>
      <c r="Y11" s="210" t="s">
        <v>178</v>
      </c>
      <c r="Z11" s="211" t="s">
        <v>30</v>
      </c>
      <c r="AA11" s="212" t="s">
        <v>191</v>
      </c>
      <c r="AC11" s="76"/>
      <c r="AD11" s="27"/>
      <c r="AE11" s="27"/>
      <c r="AF11" s="27"/>
      <c r="AG11" s="27"/>
      <c r="AH11" s="27"/>
      <c r="AI11" s="27"/>
      <c r="AJ11" s="27"/>
      <c r="AK11" s="27"/>
      <c r="AL11" s="27"/>
      <c r="AM11" s="27"/>
      <c r="AN11" s="27"/>
      <c r="AO11" s="27"/>
      <c r="AP11" s="27"/>
      <c r="AQ11" s="27"/>
      <c r="AR11" s="27"/>
      <c r="AS11" s="27"/>
      <c r="AT11" s="27"/>
      <c r="AU11" s="27"/>
      <c r="AV11" s="27"/>
      <c r="AW11" s="27"/>
      <c r="AX11" s="27"/>
      <c r="AY11" s="27"/>
      <c r="AZ11" s="112"/>
      <c r="BA11" s="27"/>
      <c r="BB11" s="76"/>
      <c r="BC11" s="13"/>
      <c r="BD11" s="13"/>
      <c r="BE11" s="13"/>
      <c r="BF11" s="13"/>
      <c r="BG11" s="13"/>
      <c r="BH11" s="13"/>
      <c r="BI11" s="13"/>
      <c r="BJ11" s="13"/>
      <c r="BK11" s="13"/>
      <c r="BL11" s="13"/>
      <c r="BM11" s="13"/>
      <c r="BN11" s="13"/>
      <c r="BO11" s="13"/>
      <c r="BP11" s="13"/>
      <c r="BQ11" s="13"/>
      <c r="BR11" s="13"/>
      <c r="BS11" s="13"/>
      <c r="BT11" s="13"/>
      <c r="BU11" s="13"/>
      <c r="BV11" s="13"/>
      <c r="BW11" s="13"/>
      <c r="BX11" s="13"/>
      <c r="BY11" s="77"/>
      <c r="CA11" s="76"/>
      <c r="CB11" s="13"/>
      <c r="CC11" s="13"/>
      <c r="CD11" s="13"/>
      <c r="CE11" s="13"/>
      <c r="CF11" s="13"/>
      <c r="CG11" s="13"/>
      <c r="CH11" s="13"/>
      <c r="CI11" s="13"/>
      <c r="CJ11" s="13"/>
      <c r="CK11" s="13"/>
      <c r="CL11" s="13"/>
      <c r="CM11" s="13"/>
      <c r="CN11" s="13"/>
      <c r="CO11" s="13"/>
      <c r="CP11" s="13"/>
      <c r="CQ11" s="13"/>
      <c r="CR11" s="13"/>
      <c r="CS11" s="13"/>
      <c r="CT11" s="13"/>
      <c r="CU11" s="13"/>
      <c r="CV11" s="13"/>
      <c r="CW11" s="13"/>
      <c r="CX11" s="77"/>
    </row>
    <row r="12" spans="2:102" ht="16.5" thickBot="1">
      <c r="B12" s="196"/>
      <c r="C12" s="200"/>
      <c r="D12" s="200"/>
      <c r="E12" s="200"/>
      <c r="F12" s="62"/>
      <c r="G12" s="62"/>
      <c r="H12" s="62"/>
      <c r="I12" s="62"/>
      <c r="J12" s="200"/>
      <c r="K12" s="174"/>
      <c r="L12" s="174"/>
      <c r="M12" s="200"/>
      <c r="N12" s="62"/>
      <c r="O12" s="62"/>
      <c r="P12" s="62"/>
      <c r="Q12" s="62"/>
      <c r="R12" s="200"/>
      <c r="S12" s="174"/>
      <c r="T12" s="174"/>
      <c r="U12" s="200"/>
      <c r="V12" s="62"/>
      <c r="W12" s="62"/>
      <c r="X12" s="62"/>
      <c r="Y12" s="62"/>
      <c r="Z12" s="200"/>
      <c r="AA12" s="174"/>
      <c r="AC12" s="76"/>
      <c r="AD12" s="27"/>
      <c r="AE12" s="27"/>
      <c r="AF12" s="27"/>
      <c r="AG12" s="27"/>
      <c r="AH12" s="27"/>
      <c r="AI12" s="27"/>
      <c r="AJ12" s="27"/>
      <c r="AK12" s="27"/>
      <c r="AL12" s="27"/>
      <c r="AM12" s="27"/>
      <c r="AN12" s="27"/>
      <c r="AO12" s="27"/>
      <c r="AP12" s="27"/>
      <c r="AQ12" s="27"/>
      <c r="AR12" s="27"/>
      <c r="AS12" s="27"/>
      <c r="AT12" s="27"/>
      <c r="AU12" s="27"/>
      <c r="AV12" s="27"/>
      <c r="AW12" s="27"/>
      <c r="AX12" s="27"/>
      <c r="AY12" s="27"/>
      <c r="AZ12" s="112"/>
      <c r="BA12" s="27"/>
      <c r="BB12" s="76"/>
      <c r="BC12" s="13"/>
      <c r="BD12" s="13"/>
      <c r="BE12" s="13"/>
      <c r="BF12" s="13"/>
      <c r="BG12" s="13"/>
      <c r="BH12" s="13"/>
      <c r="BI12" s="13"/>
      <c r="BJ12" s="13"/>
      <c r="BK12" s="13"/>
      <c r="BL12" s="13"/>
      <c r="BM12" s="13"/>
      <c r="BN12" s="13"/>
      <c r="BO12" s="13"/>
      <c r="BP12" s="13"/>
      <c r="BQ12" s="13"/>
      <c r="BR12" s="13"/>
      <c r="BS12" s="13"/>
      <c r="BT12" s="13"/>
      <c r="BU12" s="13"/>
      <c r="BV12" s="13"/>
      <c r="BW12" s="13"/>
      <c r="BX12" s="13"/>
      <c r="BY12" s="77"/>
      <c r="CA12" s="76"/>
      <c r="CB12" s="13"/>
      <c r="CC12" s="13"/>
      <c r="CD12" s="13"/>
      <c r="CE12" s="13"/>
      <c r="CF12" s="13"/>
      <c r="CG12" s="13"/>
      <c r="CH12" s="13"/>
      <c r="CI12" s="13"/>
      <c r="CJ12" s="13"/>
      <c r="CK12" s="13"/>
      <c r="CL12" s="13"/>
      <c r="CM12" s="13"/>
      <c r="CN12" s="13"/>
      <c r="CO12" s="13"/>
      <c r="CP12" s="13"/>
      <c r="CQ12" s="13"/>
      <c r="CR12" s="13"/>
      <c r="CS12" s="13"/>
      <c r="CT12" s="13"/>
      <c r="CU12" s="13"/>
      <c r="CV12" s="13"/>
      <c r="CW12" s="13"/>
      <c r="CX12" s="77"/>
    </row>
    <row r="13" spans="2:102" ht="18.75" customHeight="1">
      <c r="B13" s="53">
        <v>1</v>
      </c>
      <c r="C13" s="218"/>
      <c r="D13" s="53"/>
      <c r="E13" s="215"/>
      <c r="F13" s="216">
        <f>CONCATENATE($C13,E13)</f>
      </c>
      <c r="G13" s="216" t="str">
        <f>CONCATENATE(F13,"Red")</f>
        <v>Red</v>
      </c>
      <c r="H13" s="216">
        <f aca="true" t="shared" si="0" ref="H13:H36">_xlfn.IFERROR(VLOOKUP(F13,Red_table,7,TRUE),"")</f>
      </c>
      <c r="I13" s="216">
        <f aca="true" t="shared" si="1" ref="I13:I36">_xlfn.IFERROR(VLOOKUP(F13,Red_table,6,TRUE),"")</f>
      </c>
      <c r="J13" s="216">
        <f aca="true" t="shared" si="2" ref="J13:J36">_xlfn.IFERROR(VLOOKUP(F13,Red_table,2,TRUE),"")</f>
      </c>
      <c r="K13" s="167"/>
      <c r="L13" s="53"/>
      <c r="M13" s="215"/>
      <c r="N13" s="216">
        <f>CONCATENATE($C13,M13)</f>
      </c>
      <c r="O13" s="216" t="str">
        <f>CONCATENATE(N13,"Blue")</f>
        <v>Blue</v>
      </c>
      <c r="P13" s="216">
        <f aca="true" t="shared" si="3" ref="P13:P36">_xlfn.IFERROR(VLOOKUP(N13,Blue_table,7,TRUE),"")</f>
      </c>
      <c r="Q13" s="216">
        <f aca="true" t="shared" si="4" ref="Q13:Q36">_xlfn.IFERROR(VLOOKUP(N13,Blue_table,6,TRUE),"")</f>
      </c>
      <c r="R13" s="216">
        <f aca="true" t="shared" si="5" ref="R13:R36">_xlfn.IFERROR(VLOOKUP(N13,Blue_table,2,TRUE),"")</f>
      </c>
      <c r="S13" s="167"/>
      <c r="T13" s="53">
        <f>IF(S13&gt;$K13,"!",0)</f>
        <v>0</v>
      </c>
      <c r="U13" s="215"/>
      <c r="V13" s="216">
        <f>CONCATENATE($C13,U13)</f>
      </c>
      <c r="W13" s="216" t="str">
        <f>CONCATENATE(V13,"White")</f>
        <v>White</v>
      </c>
      <c r="X13" s="216">
        <f aca="true" t="shared" si="6" ref="X13:X36">_xlfn.IFERROR(VLOOKUP(V13,White_table,7,TRUE),"")</f>
      </c>
      <c r="Y13" s="216">
        <f aca="true" t="shared" si="7" ref="Y13:Y36">_xlfn.IFERROR(VLOOKUP(V13,White_table,6,TRUE),"")</f>
      </c>
      <c r="Z13" s="217">
        <f aca="true" t="shared" si="8" ref="Z13:Z36">_xlfn.IFERROR(VLOOKUP(V13,White_table,2,TRUE),"")</f>
      </c>
      <c r="AA13" s="167"/>
      <c r="AB13" s="53">
        <f>IF(AA13&gt;$K13,"!",0)</f>
        <v>0</v>
      </c>
      <c r="AC13" s="113">
        <f>_xlfn.IFERROR(RANK(AD13,AD$13:AD$36),"")</f>
        <v>1</v>
      </c>
      <c r="AD13" s="27">
        <f>_xlfn.IFERROR(IF($G13=AD$6,$B13,0),"")</f>
        <v>0</v>
      </c>
      <c r="AE13" s="27">
        <f>RANK(AF13,AF$13:AF$36)</f>
        <v>1</v>
      </c>
      <c r="AF13" s="27">
        <f>IF($G13=AF$6,$B13,0)</f>
        <v>0</v>
      </c>
      <c r="AG13" s="27">
        <f>_xlfn.IFERROR(RANK(AH13,AH$13:AH$36),"")</f>
        <v>1</v>
      </c>
      <c r="AH13" s="27">
        <f>_xlfn.IFERROR(IF($G13=AH$6,$B13,0),"")</f>
        <v>0</v>
      </c>
      <c r="AI13" s="27">
        <f>_xlfn.IFERROR(RANK(AJ13,AJ$13:AJ$36),"")</f>
        <v>1</v>
      </c>
      <c r="AJ13" s="27">
        <f>_xlfn.IFERROR(IF($G13=AJ$6,$B13,0),"")</f>
        <v>0</v>
      </c>
      <c r="AK13" s="27">
        <f>_xlfn.IFERROR(RANK(AL13,AL$13:AL$36),"")</f>
        <v>1</v>
      </c>
      <c r="AL13" s="27">
        <f>_xlfn.IFERROR(IF($G13=AL$6,$B13,0),"")</f>
        <v>0</v>
      </c>
      <c r="AM13" s="27">
        <f>RANK(AN13,AN$13:AN$36)</f>
        <v>1</v>
      </c>
      <c r="AN13" s="27">
        <f>IF($G13=AN$6,$B13,0)</f>
        <v>0</v>
      </c>
      <c r="AO13" s="27">
        <f>_xlfn.IFERROR(RANK(AP13,AP$13:AP$36),"")</f>
        <v>1</v>
      </c>
      <c r="AP13" s="27">
        <f>_xlfn.IFERROR(IF($G13=AP$6,$B13,0),"")</f>
        <v>0</v>
      </c>
      <c r="AQ13" s="27">
        <f>_xlfn.IFERROR(RANK(AR13,AR$13:AR$36),"")</f>
        <v>1</v>
      </c>
      <c r="AR13" s="27">
        <f>_xlfn.IFERROR(IF($G13=AR$6,$B13,0),"")</f>
        <v>0</v>
      </c>
      <c r="AS13" s="27">
        <f>_xlfn.IFERROR(RANK(AT13,AT$13:AT$36),"")</f>
        <v>1</v>
      </c>
      <c r="AT13" s="27">
        <f>_xlfn.IFERROR(IF($G13=AT$6,$B13,0),"")</f>
        <v>0</v>
      </c>
      <c r="AU13" s="27">
        <f>RANK(AV13,AV$13:AV$36)</f>
        <v>1</v>
      </c>
      <c r="AV13" s="27">
        <f>IF($G13=AV$6,$B13,0)</f>
        <v>0</v>
      </c>
      <c r="AW13" s="27">
        <f>_xlfn.IFERROR(RANK(AX13,AX$13:AX$36),"")</f>
        <v>1</v>
      </c>
      <c r="AX13" s="27">
        <f>_xlfn.IFERROR(IF($G13=AX$6,$B13,0),"")</f>
        <v>0</v>
      </c>
      <c r="AY13" s="27">
        <f>_xlfn.IFERROR(RANK(AZ13,AZ$13:AZ$36),"")</f>
        <v>1</v>
      </c>
      <c r="AZ13" s="112">
        <f>_xlfn.IFERROR(IF($G13=AZ$6,$B13,0),"")</f>
        <v>0</v>
      </c>
      <c r="BA13" s="27"/>
      <c r="BB13" s="113">
        <f>_xlfn.IFERROR(RANK(BC13,BC$13:BC$36),"")</f>
        <v>1</v>
      </c>
      <c r="BC13" s="27">
        <f aca="true" t="shared" si="9" ref="BC13:BC36">_xlfn.IFERROR(IF($O13=BC$6,$B13,0),"")</f>
        <v>0</v>
      </c>
      <c r="BD13" s="27">
        <f>_xlfn.IFERROR(RANK(BE13,BE$13:BE$36),"")</f>
        <v>1</v>
      </c>
      <c r="BE13" s="27">
        <f aca="true" t="shared" si="10" ref="BE13:BE36">_xlfn.IFERROR(IF($O13=BE$6,$B13,0),"")</f>
        <v>0</v>
      </c>
      <c r="BF13" s="27">
        <f>_xlfn.IFERROR(RANK(BG13,BG$13:BG$36),"")</f>
        <v>1</v>
      </c>
      <c r="BG13" s="27">
        <f aca="true" t="shared" si="11" ref="BG13:BG36">_xlfn.IFERROR(IF($O13=BG$6,$B13,0),"")</f>
        <v>0</v>
      </c>
      <c r="BH13" s="27">
        <f>_xlfn.IFERROR(RANK(BI13,BI$13:BI$36),"")</f>
        <v>1</v>
      </c>
      <c r="BI13" s="27">
        <f aca="true" t="shared" si="12" ref="BI13:BI36">_xlfn.IFERROR(IF($O13=BI$6,$B13,0),"")</f>
        <v>0</v>
      </c>
      <c r="BJ13" s="27">
        <f>_xlfn.IFERROR(RANK(BK13,BK$13:BK$36),"")</f>
        <v>1</v>
      </c>
      <c r="BK13" s="27">
        <f aca="true" t="shared" si="13" ref="BK13:BK36">_xlfn.IFERROR(IF($O13=BK$6,$B13,0),"")</f>
        <v>0</v>
      </c>
      <c r="BL13" s="27">
        <f>_xlfn.IFERROR(RANK(BM13,BM$13:BM$36),"")</f>
        <v>1</v>
      </c>
      <c r="BM13" s="27">
        <f aca="true" t="shared" si="14" ref="BM13:BM36">_xlfn.IFERROR(IF($O13=BM$6,$B13,0),"")</f>
        <v>0</v>
      </c>
      <c r="BN13" s="27">
        <f>_xlfn.IFERROR(RANK(BO13,BO$13:BO$36),"")</f>
        <v>1</v>
      </c>
      <c r="BO13" s="27">
        <f aca="true" t="shared" si="15" ref="BO13:BO36">_xlfn.IFERROR(IF($O13=BO$6,$B13,0),"")</f>
        <v>0</v>
      </c>
      <c r="BP13" s="27">
        <f>_xlfn.IFERROR(RANK(BQ13,BQ$13:BQ$36),"")</f>
        <v>1</v>
      </c>
      <c r="BQ13" s="27">
        <f aca="true" t="shared" si="16" ref="BQ13:BQ36">_xlfn.IFERROR(IF($O13=BQ$6,$B13,0),"")</f>
        <v>0</v>
      </c>
      <c r="BR13" s="27">
        <f>_xlfn.IFERROR(RANK(BS13,BS$13:BS$36),"")</f>
        <v>1</v>
      </c>
      <c r="BS13" s="27">
        <f aca="true" t="shared" si="17" ref="BS13:BS36">_xlfn.IFERROR(IF($O13=BS$6,$B13,0),"")</f>
        <v>0</v>
      </c>
      <c r="BT13" s="27">
        <f>_xlfn.IFERROR(RANK(BU13,BU$13:BU$36),"")</f>
        <v>1</v>
      </c>
      <c r="BU13" s="27">
        <f aca="true" t="shared" si="18" ref="BU13:BU36">_xlfn.IFERROR(IF($O13=BU$6,$B13,0),"")</f>
        <v>0</v>
      </c>
      <c r="BV13" s="27">
        <f>_xlfn.IFERROR(RANK(BW13,BW$13:BW$36),"")</f>
        <v>1</v>
      </c>
      <c r="BW13" s="27">
        <f aca="true" t="shared" si="19" ref="BW13:BW36">_xlfn.IFERROR(IF($O13=BW$6,$B13,0),"")</f>
        <v>0</v>
      </c>
      <c r="BX13" s="27">
        <f>_xlfn.IFERROR(RANK(BY13,BY$13:BY$36),"")</f>
        <v>1</v>
      </c>
      <c r="BY13" s="112">
        <f aca="true" t="shared" si="20" ref="BY13:BY36">_xlfn.IFERROR(IF($O13=BY$6,$B13,0),"")</f>
        <v>0</v>
      </c>
      <c r="BZ13" s="27"/>
      <c r="CA13" s="113">
        <f>_xlfn.IFERROR(RANK(CB13,CB$13:CB$36),"")</f>
        <v>1</v>
      </c>
      <c r="CB13" s="27">
        <f aca="true" t="shared" si="21" ref="CB13:CB36">_xlfn.IFERROR(IF($W13=CB$6,$B13,0),"")</f>
        <v>0</v>
      </c>
      <c r="CC13" s="27">
        <f>_xlfn.IFERROR(RANK(CD13,CD$13:CD$36),"")</f>
        <v>1</v>
      </c>
      <c r="CD13" s="27">
        <f aca="true" t="shared" si="22" ref="CD13:CD36">_xlfn.IFERROR(IF($W13=CD$6,$B13,0),"")</f>
        <v>0</v>
      </c>
      <c r="CE13" s="27">
        <f>_xlfn.IFERROR(RANK(CF13,CF$13:CF$36),"")</f>
        <v>1</v>
      </c>
      <c r="CF13" s="27">
        <f aca="true" t="shared" si="23" ref="CF13:CF36">_xlfn.IFERROR(IF($W13=CF$6,$B13,0),"")</f>
        <v>0</v>
      </c>
      <c r="CG13" s="27">
        <f>_xlfn.IFERROR(RANK(CH13,CH$13:CH$36),"")</f>
        <v>1</v>
      </c>
      <c r="CH13" s="27">
        <f aca="true" t="shared" si="24" ref="CH13:CH36">_xlfn.IFERROR(IF($W13=CH$6,$B13,0),"")</f>
        <v>0</v>
      </c>
      <c r="CI13" s="27">
        <f>_xlfn.IFERROR(RANK(CJ13,CJ$13:CJ$36),"")</f>
        <v>1</v>
      </c>
      <c r="CJ13" s="27">
        <f aca="true" t="shared" si="25" ref="CJ13:CJ36">_xlfn.IFERROR(IF($W13=CJ$6,$B13,0),"")</f>
        <v>0</v>
      </c>
      <c r="CK13" s="27">
        <f>_xlfn.IFERROR(RANK(CL13,CL$13:CL$36),"")</f>
        <v>1</v>
      </c>
      <c r="CL13" s="27">
        <f aca="true" t="shared" si="26" ref="CL13:CL36">_xlfn.IFERROR(IF($W13=CL$6,$B13,0),"")</f>
        <v>0</v>
      </c>
      <c r="CM13" s="27">
        <f>_xlfn.IFERROR(RANK(CN13,CN$13:CN$36),"")</f>
        <v>1</v>
      </c>
      <c r="CN13" s="27">
        <f aca="true" t="shared" si="27" ref="CN13:CN36">_xlfn.IFERROR(IF($W13=CN$6,$B13,0),"")</f>
        <v>0</v>
      </c>
      <c r="CO13" s="27">
        <f>_xlfn.IFERROR(RANK(CP13,CP$13:CP$36),"")</f>
        <v>1</v>
      </c>
      <c r="CP13" s="27">
        <f aca="true" t="shared" si="28" ref="CP13:CP36">_xlfn.IFERROR(IF($W13=CP$6,$B13,0),"")</f>
        <v>0</v>
      </c>
      <c r="CQ13" s="27">
        <f>_xlfn.IFERROR(RANK(CR13,CR$13:CR$36),"")</f>
        <v>1</v>
      </c>
      <c r="CR13" s="27">
        <f aca="true" t="shared" si="29" ref="CR13:CR36">_xlfn.IFERROR(IF($W13=CR$6,$B13,0),"")</f>
        <v>0</v>
      </c>
      <c r="CS13" s="27">
        <f>_xlfn.IFERROR(RANK(CT13,CT$13:CT$36),"")</f>
        <v>1</v>
      </c>
      <c r="CT13" s="27">
        <f aca="true" t="shared" si="30" ref="CT13:CT36">_xlfn.IFERROR(IF($W13=CT$6,$B13,0),"")</f>
        <v>0</v>
      </c>
      <c r="CU13" s="27">
        <f>_xlfn.IFERROR(RANK(CV13,CV$13:CV$36),"")</f>
        <v>1</v>
      </c>
      <c r="CV13" s="27">
        <f aca="true" t="shared" si="31" ref="CV13:CV36">_xlfn.IFERROR(IF($W13=CV$6,$B13,0),"")</f>
        <v>0</v>
      </c>
      <c r="CW13" s="27">
        <f>_xlfn.IFERROR(RANK(CX13,CX$13:CX$36),"")</f>
        <v>1</v>
      </c>
      <c r="CX13" s="112">
        <f aca="true" t="shared" si="32" ref="CX13:CX36">_xlfn.IFERROR(IF($W13=CX$6,$B13,0),"")</f>
        <v>0</v>
      </c>
    </row>
    <row r="14" spans="2:102" ht="18.75" customHeight="1">
      <c r="B14" s="53">
        <v>2</v>
      </c>
      <c r="C14" s="219"/>
      <c r="D14" s="53"/>
      <c r="E14" s="93"/>
      <c r="F14" s="79">
        <f aca="true" t="shared" si="33" ref="F14:F36">CONCATENATE(C14,E14)</f>
      </c>
      <c r="G14" s="79" t="str">
        <f aca="true" t="shared" si="34" ref="G14:G36">CONCATENATE(F14,"Red")</f>
        <v>Red</v>
      </c>
      <c r="H14" s="79">
        <f t="shared" si="0"/>
      </c>
      <c r="I14" s="79">
        <f t="shared" si="1"/>
      </c>
      <c r="J14" s="79">
        <f t="shared" si="2"/>
      </c>
      <c r="K14" s="92"/>
      <c r="L14" s="53"/>
      <c r="M14" s="93"/>
      <c r="N14" s="79">
        <f aca="true" t="shared" si="35" ref="N14:N36">CONCATENATE($C14,M14)</f>
      </c>
      <c r="O14" s="79" t="str">
        <f aca="true" t="shared" si="36" ref="O14:O36">CONCATENATE(N14,"Blue")</f>
        <v>Blue</v>
      </c>
      <c r="P14" s="79">
        <f t="shared" si="3"/>
      </c>
      <c r="Q14" s="79">
        <f t="shared" si="4"/>
      </c>
      <c r="R14" s="79">
        <f t="shared" si="5"/>
      </c>
      <c r="S14" s="95"/>
      <c r="T14" s="53">
        <f aca="true" t="shared" si="37" ref="T14:T36">IF(S14&gt;$K14,"!",0)</f>
        <v>0</v>
      </c>
      <c r="U14" s="93"/>
      <c r="V14" s="79">
        <f aca="true" t="shared" si="38" ref="V14:V36">CONCATENATE($C14,U14)</f>
      </c>
      <c r="W14" s="79" t="str">
        <f aca="true" t="shared" si="39" ref="W14:W36">CONCATENATE(V14,"White")</f>
        <v>White</v>
      </c>
      <c r="X14" s="79">
        <f t="shared" si="6"/>
      </c>
      <c r="Y14" s="79">
        <f t="shared" si="7"/>
      </c>
      <c r="Z14" s="96">
        <f t="shared" si="8"/>
      </c>
      <c r="AA14" s="95"/>
      <c r="AB14" s="53">
        <f aca="true" t="shared" si="40" ref="AB14:AB36">IF(AA14&gt;$K14,"!",0)</f>
        <v>0</v>
      </c>
      <c r="AC14" s="113">
        <f aca="true" t="shared" si="41" ref="AC14:AC36">RANK(AD14,AD$13:AD$36)</f>
        <v>1</v>
      </c>
      <c r="AD14" s="27">
        <f aca="true" t="shared" si="42" ref="AD14:AD36">IF($G14=AD$6,$B14,0)</f>
        <v>0</v>
      </c>
      <c r="AE14" s="27">
        <f aca="true" t="shared" si="43" ref="AE14:AE36">RANK(AF14,AF$13:AF$36)</f>
        <v>1</v>
      </c>
      <c r="AF14" s="27">
        <f aca="true" t="shared" si="44" ref="AF14:AF36">IF($G14=AF$6,$B14,0)</f>
        <v>0</v>
      </c>
      <c r="AG14" s="27">
        <f aca="true" t="shared" si="45" ref="AG14:AG36">_xlfn.IFERROR(RANK(AH14,AH$13:AH$36),"")</f>
        <v>1</v>
      </c>
      <c r="AH14" s="27">
        <f aca="true" t="shared" si="46" ref="AH14:AH36">_xlfn.IFERROR(IF($G14=AH$6,$B14,0),"")</f>
        <v>0</v>
      </c>
      <c r="AI14" s="27">
        <f aca="true" t="shared" si="47" ref="AI14:AI36">_xlfn.IFERROR(RANK(AJ14,AJ$13:AJ$36),"")</f>
        <v>1</v>
      </c>
      <c r="AJ14" s="27">
        <f aca="true" t="shared" si="48" ref="AJ14:AJ36">_xlfn.IFERROR(IF($G14=AJ$6,$B14,0),"")</f>
        <v>0</v>
      </c>
      <c r="AK14" s="27">
        <f aca="true" t="shared" si="49" ref="AK14:AK36">_xlfn.IFERROR(RANK(AL14,AL$13:AL$36),"")</f>
        <v>1</v>
      </c>
      <c r="AL14" s="27">
        <f aca="true" t="shared" si="50" ref="AL14:AL36">_xlfn.IFERROR(IF($G14=AL$6,$B14,0),"")</f>
        <v>0</v>
      </c>
      <c r="AM14" s="27">
        <f aca="true" t="shared" si="51" ref="AM14:AM36">RANK(AN14,AN$13:AN$36)</f>
        <v>1</v>
      </c>
      <c r="AN14" s="27">
        <f aca="true" t="shared" si="52" ref="AN14:AN36">IF($G14=AN$6,$B14,0)</f>
        <v>0</v>
      </c>
      <c r="AO14" s="27">
        <f aca="true" t="shared" si="53" ref="AO14:AO36">_xlfn.IFERROR(RANK(AP14,AP$13:AP$36),"")</f>
        <v>1</v>
      </c>
      <c r="AP14" s="27">
        <f aca="true" t="shared" si="54" ref="AP14:AP36">_xlfn.IFERROR(IF($G14=AP$6,$B14,0),"")</f>
        <v>0</v>
      </c>
      <c r="AQ14" s="27">
        <f aca="true" t="shared" si="55" ref="AQ14:AQ36">_xlfn.IFERROR(RANK(AR14,AR$13:AR$36),"")</f>
        <v>1</v>
      </c>
      <c r="AR14" s="27">
        <f aca="true" t="shared" si="56" ref="AR14:AR36">_xlfn.IFERROR(IF($G14=AR$6,$B14,0),"")</f>
        <v>0</v>
      </c>
      <c r="AS14" s="27">
        <f aca="true" t="shared" si="57" ref="AS14:AS36">_xlfn.IFERROR(RANK(AT14,AT$13:AT$36),"")</f>
        <v>1</v>
      </c>
      <c r="AT14" s="27">
        <f aca="true" t="shared" si="58" ref="AT14:AT36">_xlfn.IFERROR(IF($G14=AT$6,$B14,0),"")</f>
        <v>0</v>
      </c>
      <c r="AU14" s="27">
        <f aca="true" t="shared" si="59" ref="AU14:AU36">RANK(AV14,AV$13:AV$36)</f>
        <v>1</v>
      </c>
      <c r="AV14" s="27">
        <f aca="true" t="shared" si="60" ref="AV14:AV36">IF($G14=AV$6,$B14,0)</f>
        <v>0</v>
      </c>
      <c r="AW14" s="27">
        <f aca="true" t="shared" si="61" ref="AW14:AW36">_xlfn.IFERROR(RANK(AX14,AX$13:AX$36),"")</f>
        <v>1</v>
      </c>
      <c r="AX14" s="27">
        <f aca="true" t="shared" si="62" ref="AX14:AX36">_xlfn.IFERROR(IF($G14=AX$6,$B14,0),"")</f>
        <v>0</v>
      </c>
      <c r="AY14" s="27">
        <f aca="true" t="shared" si="63" ref="AY14:AY36">_xlfn.IFERROR(RANK(AZ14,AZ$13:AZ$36),"")</f>
        <v>1</v>
      </c>
      <c r="AZ14" s="112">
        <f aca="true" t="shared" si="64" ref="AZ14:AZ36">_xlfn.IFERROR(IF($G14=AZ$6,$B14,0),"")</f>
        <v>0</v>
      </c>
      <c r="BA14" s="27"/>
      <c r="BB14" s="113">
        <f aca="true" t="shared" si="65" ref="BB14:BB36">_xlfn.IFERROR(RANK(BC14,BC$13:BC$36),"")</f>
        <v>1</v>
      </c>
      <c r="BC14" s="27">
        <f t="shared" si="9"/>
        <v>0</v>
      </c>
      <c r="BD14" s="27">
        <f aca="true" t="shared" si="66" ref="BD14:BD36">_xlfn.IFERROR(RANK(BE14,BE$13:BE$36),"")</f>
        <v>1</v>
      </c>
      <c r="BE14" s="27">
        <f t="shared" si="10"/>
        <v>0</v>
      </c>
      <c r="BF14" s="27">
        <f aca="true" t="shared" si="67" ref="BF14:BF36">_xlfn.IFERROR(RANK(BG14,BG$13:BG$36),"")</f>
        <v>1</v>
      </c>
      <c r="BG14" s="27">
        <f t="shared" si="11"/>
        <v>0</v>
      </c>
      <c r="BH14" s="27">
        <f aca="true" t="shared" si="68" ref="BH14:BH36">_xlfn.IFERROR(RANK(BI14,BI$13:BI$36),"")</f>
        <v>1</v>
      </c>
      <c r="BI14" s="27">
        <f t="shared" si="12"/>
        <v>0</v>
      </c>
      <c r="BJ14" s="27">
        <f aca="true" t="shared" si="69" ref="BJ14:BJ36">_xlfn.IFERROR(RANK(BK14,BK$13:BK$36),"")</f>
        <v>1</v>
      </c>
      <c r="BK14" s="27">
        <f t="shared" si="13"/>
        <v>0</v>
      </c>
      <c r="BL14" s="27">
        <f aca="true" t="shared" si="70" ref="BL14:BL36">_xlfn.IFERROR(RANK(BM14,BM$13:BM$36),"")</f>
        <v>1</v>
      </c>
      <c r="BM14" s="27">
        <f t="shared" si="14"/>
        <v>0</v>
      </c>
      <c r="BN14" s="27">
        <f aca="true" t="shared" si="71" ref="BN14:BN36">_xlfn.IFERROR(RANK(BO14,BO$13:BO$36),"")</f>
        <v>1</v>
      </c>
      <c r="BO14" s="27">
        <f t="shared" si="15"/>
        <v>0</v>
      </c>
      <c r="BP14" s="27">
        <f aca="true" t="shared" si="72" ref="BP14:BP36">_xlfn.IFERROR(RANK(BQ14,BQ$13:BQ$36),"")</f>
        <v>1</v>
      </c>
      <c r="BQ14" s="27">
        <f t="shared" si="16"/>
        <v>0</v>
      </c>
      <c r="BR14" s="27">
        <f aca="true" t="shared" si="73" ref="BR14:BR36">_xlfn.IFERROR(RANK(BS14,BS$13:BS$36),"")</f>
        <v>1</v>
      </c>
      <c r="BS14" s="27">
        <f t="shared" si="17"/>
        <v>0</v>
      </c>
      <c r="BT14" s="27">
        <f aca="true" t="shared" si="74" ref="BT14:BT36">_xlfn.IFERROR(RANK(BU14,BU$13:BU$36),"")</f>
        <v>1</v>
      </c>
      <c r="BU14" s="27">
        <f t="shared" si="18"/>
        <v>0</v>
      </c>
      <c r="BV14" s="27">
        <f aca="true" t="shared" si="75" ref="BV14:BV36">_xlfn.IFERROR(RANK(BW14,BW$13:BW$36),"")</f>
        <v>1</v>
      </c>
      <c r="BW14" s="27">
        <f t="shared" si="19"/>
        <v>0</v>
      </c>
      <c r="BX14" s="27">
        <f aca="true" t="shared" si="76" ref="BX14:BX36">_xlfn.IFERROR(RANK(BY14,BY$13:BY$36),"")</f>
        <v>1</v>
      </c>
      <c r="BY14" s="112">
        <f t="shared" si="20"/>
        <v>0</v>
      </c>
      <c r="BZ14" s="28"/>
      <c r="CA14" s="113">
        <f aca="true" t="shared" si="77" ref="CA14:CA36">_xlfn.IFERROR(RANK(CB14,CB$13:CB$36),"")</f>
        <v>1</v>
      </c>
      <c r="CB14" s="27">
        <f t="shared" si="21"/>
        <v>0</v>
      </c>
      <c r="CC14" s="27">
        <f aca="true" t="shared" si="78" ref="CC14:CC36">_xlfn.IFERROR(RANK(CD14,CD$13:CD$36),"")</f>
        <v>1</v>
      </c>
      <c r="CD14" s="27">
        <f t="shared" si="22"/>
        <v>0</v>
      </c>
      <c r="CE14" s="27">
        <f aca="true" t="shared" si="79" ref="CE14:CE36">_xlfn.IFERROR(RANK(CF14,CF$13:CF$36),"")</f>
        <v>1</v>
      </c>
      <c r="CF14" s="27">
        <f t="shared" si="23"/>
        <v>0</v>
      </c>
      <c r="CG14" s="27">
        <f aca="true" t="shared" si="80" ref="CG14:CG36">_xlfn.IFERROR(RANK(CH14,CH$13:CH$36),"")</f>
        <v>1</v>
      </c>
      <c r="CH14" s="27">
        <f t="shared" si="24"/>
        <v>0</v>
      </c>
      <c r="CI14" s="27">
        <f aca="true" t="shared" si="81" ref="CI14:CI36">_xlfn.IFERROR(RANK(CJ14,CJ$13:CJ$36),"")</f>
        <v>1</v>
      </c>
      <c r="CJ14" s="27">
        <f t="shared" si="25"/>
        <v>0</v>
      </c>
      <c r="CK14" s="27">
        <f aca="true" t="shared" si="82" ref="CK14:CK36">_xlfn.IFERROR(RANK(CL14,CL$13:CL$36),"")</f>
        <v>1</v>
      </c>
      <c r="CL14" s="27">
        <f t="shared" si="26"/>
        <v>0</v>
      </c>
      <c r="CM14" s="27">
        <f aca="true" t="shared" si="83" ref="CM14:CM36">_xlfn.IFERROR(RANK(CN14,CN$13:CN$36),"")</f>
        <v>1</v>
      </c>
      <c r="CN14" s="27">
        <f t="shared" si="27"/>
        <v>0</v>
      </c>
      <c r="CO14" s="27">
        <f aca="true" t="shared" si="84" ref="CO14:CO36">_xlfn.IFERROR(RANK(CP14,CP$13:CP$36),"")</f>
        <v>1</v>
      </c>
      <c r="CP14" s="27">
        <f t="shared" si="28"/>
        <v>0</v>
      </c>
      <c r="CQ14" s="27">
        <f aca="true" t="shared" si="85" ref="CQ14:CQ36">_xlfn.IFERROR(RANK(CR14,CR$13:CR$36),"")</f>
        <v>1</v>
      </c>
      <c r="CR14" s="27">
        <f t="shared" si="29"/>
        <v>0</v>
      </c>
      <c r="CS14" s="27">
        <f aca="true" t="shared" si="86" ref="CS14:CS36">_xlfn.IFERROR(RANK(CT14,CT$13:CT$36),"")</f>
        <v>1</v>
      </c>
      <c r="CT14" s="27">
        <f t="shared" si="30"/>
        <v>0</v>
      </c>
      <c r="CU14" s="27">
        <f aca="true" t="shared" si="87" ref="CU14:CU36">_xlfn.IFERROR(RANK(CV14,CV$13:CV$36),"")</f>
        <v>1</v>
      </c>
      <c r="CV14" s="27">
        <f t="shared" si="31"/>
        <v>0</v>
      </c>
      <c r="CW14" s="27">
        <f aca="true" t="shared" si="88" ref="CW14:CW36">_xlfn.IFERROR(RANK(CX14,CX$13:CX$36),"")</f>
        <v>1</v>
      </c>
      <c r="CX14" s="112">
        <f t="shared" si="32"/>
        <v>0</v>
      </c>
    </row>
    <row r="15" spans="2:102" ht="18.75" customHeight="1">
      <c r="B15" s="53">
        <v>3</v>
      </c>
      <c r="C15" s="219"/>
      <c r="D15" s="53"/>
      <c r="E15" s="93"/>
      <c r="F15" s="79">
        <f t="shared" si="33"/>
      </c>
      <c r="G15" s="79" t="str">
        <f t="shared" si="34"/>
        <v>Red</v>
      </c>
      <c r="H15" s="79">
        <f t="shared" si="0"/>
      </c>
      <c r="I15" s="79">
        <f t="shared" si="1"/>
      </c>
      <c r="J15" s="79">
        <f t="shared" si="2"/>
      </c>
      <c r="K15" s="95"/>
      <c r="L15" s="53"/>
      <c r="M15" s="93"/>
      <c r="N15" s="79">
        <f t="shared" si="35"/>
      </c>
      <c r="O15" s="79" t="str">
        <f t="shared" si="36"/>
        <v>Blue</v>
      </c>
      <c r="P15" s="79">
        <f t="shared" si="3"/>
      </c>
      <c r="Q15" s="79">
        <f t="shared" si="4"/>
      </c>
      <c r="R15" s="79">
        <f t="shared" si="5"/>
      </c>
      <c r="S15" s="95"/>
      <c r="T15" s="53">
        <f t="shared" si="37"/>
        <v>0</v>
      </c>
      <c r="U15" s="93"/>
      <c r="V15" s="79">
        <f t="shared" si="38"/>
      </c>
      <c r="W15" s="79" t="str">
        <f t="shared" si="39"/>
        <v>White</v>
      </c>
      <c r="X15" s="79">
        <f t="shared" si="6"/>
      </c>
      <c r="Y15" s="79">
        <f t="shared" si="7"/>
      </c>
      <c r="Z15" s="96">
        <f t="shared" si="8"/>
      </c>
      <c r="AA15" s="95"/>
      <c r="AB15" s="53">
        <f t="shared" si="40"/>
        <v>0</v>
      </c>
      <c r="AC15" s="113">
        <f t="shared" si="41"/>
        <v>1</v>
      </c>
      <c r="AD15" s="27">
        <f t="shared" si="42"/>
        <v>0</v>
      </c>
      <c r="AE15" s="27">
        <f t="shared" si="43"/>
        <v>1</v>
      </c>
      <c r="AF15" s="27">
        <f t="shared" si="44"/>
        <v>0</v>
      </c>
      <c r="AG15" s="27">
        <f t="shared" si="45"/>
        <v>1</v>
      </c>
      <c r="AH15" s="27">
        <f t="shared" si="46"/>
        <v>0</v>
      </c>
      <c r="AI15" s="27">
        <f t="shared" si="47"/>
        <v>1</v>
      </c>
      <c r="AJ15" s="27">
        <f t="shared" si="48"/>
        <v>0</v>
      </c>
      <c r="AK15" s="27">
        <f t="shared" si="49"/>
        <v>1</v>
      </c>
      <c r="AL15" s="27">
        <f t="shared" si="50"/>
        <v>0</v>
      </c>
      <c r="AM15" s="27">
        <f t="shared" si="51"/>
        <v>1</v>
      </c>
      <c r="AN15" s="27">
        <f t="shared" si="52"/>
        <v>0</v>
      </c>
      <c r="AO15" s="27">
        <f t="shared" si="53"/>
        <v>1</v>
      </c>
      <c r="AP15" s="27">
        <f t="shared" si="54"/>
        <v>0</v>
      </c>
      <c r="AQ15" s="27">
        <f t="shared" si="55"/>
        <v>1</v>
      </c>
      <c r="AR15" s="27">
        <f t="shared" si="56"/>
        <v>0</v>
      </c>
      <c r="AS15" s="27">
        <f t="shared" si="57"/>
        <v>1</v>
      </c>
      <c r="AT15" s="27">
        <f t="shared" si="58"/>
        <v>0</v>
      </c>
      <c r="AU15" s="27">
        <f t="shared" si="59"/>
        <v>1</v>
      </c>
      <c r="AV15" s="27">
        <f t="shared" si="60"/>
        <v>0</v>
      </c>
      <c r="AW15" s="27">
        <f t="shared" si="61"/>
        <v>1</v>
      </c>
      <c r="AX15" s="27">
        <f t="shared" si="62"/>
        <v>0</v>
      </c>
      <c r="AY15" s="27">
        <f t="shared" si="63"/>
        <v>1</v>
      </c>
      <c r="AZ15" s="112">
        <f t="shared" si="64"/>
        <v>0</v>
      </c>
      <c r="BA15" s="27"/>
      <c r="BB15" s="113">
        <f t="shared" si="65"/>
        <v>1</v>
      </c>
      <c r="BC15" s="27">
        <f t="shared" si="9"/>
        <v>0</v>
      </c>
      <c r="BD15" s="27">
        <f t="shared" si="66"/>
        <v>1</v>
      </c>
      <c r="BE15" s="27">
        <f t="shared" si="10"/>
        <v>0</v>
      </c>
      <c r="BF15" s="27">
        <f t="shared" si="67"/>
        <v>1</v>
      </c>
      <c r="BG15" s="27">
        <f t="shared" si="11"/>
        <v>0</v>
      </c>
      <c r="BH15" s="27">
        <f t="shared" si="68"/>
        <v>1</v>
      </c>
      <c r="BI15" s="27">
        <f t="shared" si="12"/>
        <v>0</v>
      </c>
      <c r="BJ15" s="27">
        <f t="shared" si="69"/>
        <v>1</v>
      </c>
      <c r="BK15" s="27">
        <f t="shared" si="13"/>
        <v>0</v>
      </c>
      <c r="BL15" s="27">
        <f t="shared" si="70"/>
        <v>1</v>
      </c>
      <c r="BM15" s="27">
        <f t="shared" si="14"/>
        <v>0</v>
      </c>
      <c r="BN15" s="27">
        <f t="shared" si="71"/>
        <v>1</v>
      </c>
      <c r="BO15" s="27">
        <f t="shared" si="15"/>
        <v>0</v>
      </c>
      <c r="BP15" s="27">
        <f t="shared" si="72"/>
        <v>1</v>
      </c>
      <c r="BQ15" s="27">
        <f t="shared" si="16"/>
        <v>0</v>
      </c>
      <c r="BR15" s="27">
        <f t="shared" si="73"/>
        <v>1</v>
      </c>
      <c r="BS15" s="27">
        <f t="shared" si="17"/>
        <v>0</v>
      </c>
      <c r="BT15" s="27">
        <f t="shared" si="74"/>
        <v>1</v>
      </c>
      <c r="BU15" s="27">
        <f t="shared" si="18"/>
        <v>0</v>
      </c>
      <c r="BV15" s="27">
        <f t="shared" si="75"/>
        <v>1</v>
      </c>
      <c r="BW15" s="27">
        <f t="shared" si="19"/>
        <v>0</v>
      </c>
      <c r="BX15" s="27">
        <f t="shared" si="76"/>
        <v>1</v>
      </c>
      <c r="BY15" s="112">
        <f t="shared" si="20"/>
        <v>0</v>
      </c>
      <c r="BZ15" s="28"/>
      <c r="CA15" s="113">
        <f t="shared" si="77"/>
        <v>1</v>
      </c>
      <c r="CB15" s="27">
        <f t="shared" si="21"/>
        <v>0</v>
      </c>
      <c r="CC15" s="27">
        <f t="shared" si="78"/>
        <v>1</v>
      </c>
      <c r="CD15" s="27">
        <f t="shared" si="22"/>
        <v>0</v>
      </c>
      <c r="CE15" s="27">
        <f t="shared" si="79"/>
        <v>1</v>
      </c>
      <c r="CF15" s="27">
        <f t="shared" si="23"/>
        <v>0</v>
      </c>
      <c r="CG15" s="27">
        <f t="shared" si="80"/>
        <v>1</v>
      </c>
      <c r="CH15" s="27">
        <f t="shared" si="24"/>
        <v>0</v>
      </c>
      <c r="CI15" s="27">
        <f t="shared" si="81"/>
        <v>1</v>
      </c>
      <c r="CJ15" s="27">
        <f t="shared" si="25"/>
        <v>0</v>
      </c>
      <c r="CK15" s="27">
        <f t="shared" si="82"/>
        <v>1</v>
      </c>
      <c r="CL15" s="27">
        <f t="shared" si="26"/>
        <v>0</v>
      </c>
      <c r="CM15" s="27">
        <f t="shared" si="83"/>
        <v>1</v>
      </c>
      <c r="CN15" s="27">
        <f t="shared" si="27"/>
        <v>0</v>
      </c>
      <c r="CO15" s="27">
        <f t="shared" si="84"/>
        <v>1</v>
      </c>
      <c r="CP15" s="27">
        <f t="shared" si="28"/>
        <v>0</v>
      </c>
      <c r="CQ15" s="27">
        <f t="shared" si="85"/>
        <v>1</v>
      </c>
      <c r="CR15" s="27">
        <f t="shared" si="29"/>
        <v>0</v>
      </c>
      <c r="CS15" s="27">
        <f t="shared" si="86"/>
        <v>1</v>
      </c>
      <c r="CT15" s="27">
        <f t="shared" si="30"/>
        <v>0</v>
      </c>
      <c r="CU15" s="27">
        <f t="shared" si="87"/>
        <v>1</v>
      </c>
      <c r="CV15" s="27">
        <f t="shared" si="31"/>
        <v>0</v>
      </c>
      <c r="CW15" s="27">
        <f t="shared" si="88"/>
        <v>1</v>
      </c>
      <c r="CX15" s="112">
        <f t="shared" si="32"/>
        <v>0</v>
      </c>
    </row>
    <row r="16" spans="2:102" ht="18.75" customHeight="1">
      <c r="B16" s="53">
        <v>4</v>
      </c>
      <c r="C16" s="219"/>
      <c r="D16" s="53"/>
      <c r="E16" s="93"/>
      <c r="F16" s="79">
        <f t="shared" si="33"/>
      </c>
      <c r="G16" s="79" t="str">
        <f t="shared" si="34"/>
        <v>Red</v>
      </c>
      <c r="H16" s="79">
        <f t="shared" si="0"/>
      </c>
      <c r="I16" s="79">
        <f t="shared" si="1"/>
      </c>
      <c r="J16" s="79">
        <f t="shared" si="2"/>
      </c>
      <c r="K16" s="95"/>
      <c r="L16" s="53"/>
      <c r="M16" s="93"/>
      <c r="N16" s="79">
        <f t="shared" si="35"/>
      </c>
      <c r="O16" s="79" t="str">
        <f t="shared" si="36"/>
        <v>Blue</v>
      </c>
      <c r="P16" s="79">
        <f t="shared" si="3"/>
      </c>
      <c r="Q16" s="79">
        <f t="shared" si="4"/>
      </c>
      <c r="R16" s="79">
        <f t="shared" si="5"/>
      </c>
      <c r="S16" s="95"/>
      <c r="T16" s="53">
        <f t="shared" si="37"/>
        <v>0</v>
      </c>
      <c r="U16" s="93"/>
      <c r="V16" s="79">
        <f t="shared" si="38"/>
      </c>
      <c r="W16" s="79" t="str">
        <f t="shared" si="39"/>
        <v>White</v>
      </c>
      <c r="X16" s="79">
        <f t="shared" si="6"/>
      </c>
      <c r="Y16" s="79">
        <f t="shared" si="7"/>
      </c>
      <c r="Z16" s="96">
        <f t="shared" si="8"/>
      </c>
      <c r="AA16" s="95"/>
      <c r="AB16" s="53">
        <f t="shared" si="40"/>
        <v>0</v>
      </c>
      <c r="AC16" s="113">
        <f t="shared" si="41"/>
        <v>1</v>
      </c>
      <c r="AD16" s="27">
        <f t="shared" si="42"/>
        <v>0</v>
      </c>
      <c r="AE16" s="27">
        <f t="shared" si="43"/>
        <v>1</v>
      </c>
      <c r="AF16" s="27">
        <f t="shared" si="44"/>
        <v>0</v>
      </c>
      <c r="AG16" s="27">
        <f t="shared" si="45"/>
        <v>1</v>
      </c>
      <c r="AH16" s="27">
        <f t="shared" si="46"/>
        <v>0</v>
      </c>
      <c r="AI16" s="27">
        <f t="shared" si="47"/>
        <v>1</v>
      </c>
      <c r="AJ16" s="27">
        <f t="shared" si="48"/>
        <v>0</v>
      </c>
      <c r="AK16" s="27">
        <f t="shared" si="49"/>
        <v>1</v>
      </c>
      <c r="AL16" s="27">
        <f t="shared" si="50"/>
        <v>0</v>
      </c>
      <c r="AM16" s="27">
        <f t="shared" si="51"/>
        <v>1</v>
      </c>
      <c r="AN16" s="27">
        <f t="shared" si="52"/>
        <v>0</v>
      </c>
      <c r="AO16" s="27">
        <f t="shared" si="53"/>
        <v>1</v>
      </c>
      <c r="AP16" s="27">
        <f t="shared" si="54"/>
        <v>0</v>
      </c>
      <c r="AQ16" s="27">
        <f t="shared" si="55"/>
        <v>1</v>
      </c>
      <c r="AR16" s="27">
        <f t="shared" si="56"/>
        <v>0</v>
      </c>
      <c r="AS16" s="27">
        <f t="shared" si="57"/>
        <v>1</v>
      </c>
      <c r="AT16" s="27">
        <f t="shared" si="58"/>
        <v>0</v>
      </c>
      <c r="AU16" s="27">
        <f t="shared" si="59"/>
        <v>1</v>
      </c>
      <c r="AV16" s="27">
        <f t="shared" si="60"/>
        <v>0</v>
      </c>
      <c r="AW16" s="27">
        <f t="shared" si="61"/>
        <v>1</v>
      </c>
      <c r="AX16" s="27">
        <f t="shared" si="62"/>
        <v>0</v>
      </c>
      <c r="AY16" s="27">
        <f t="shared" si="63"/>
        <v>1</v>
      </c>
      <c r="AZ16" s="112">
        <f t="shared" si="64"/>
        <v>0</v>
      </c>
      <c r="BA16" s="27"/>
      <c r="BB16" s="113">
        <f t="shared" si="65"/>
        <v>1</v>
      </c>
      <c r="BC16" s="27">
        <f t="shared" si="9"/>
        <v>0</v>
      </c>
      <c r="BD16" s="27">
        <f t="shared" si="66"/>
        <v>1</v>
      </c>
      <c r="BE16" s="27">
        <f t="shared" si="10"/>
        <v>0</v>
      </c>
      <c r="BF16" s="27">
        <f t="shared" si="67"/>
        <v>1</v>
      </c>
      <c r="BG16" s="27">
        <f t="shared" si="11"/>
        <v>0</v>
      </c>
      <c r="BH16" s="27">
        <f t="shared" si="68"/>
        <v>1</v>
      </c>
      <c r="BI16" s="27">
        <f t="shared" si="12"/>
        <v>0</v>
      </c>
      <c r="BJ16" s="27">
        <f t="shared" si="69"/>
        <v>1</v>
      </c>
      <c r="BK16" s="27">
        <f t="shared" si="13"/>
        <v>0</v>
      </c>
      <c r="BL16" s="27">
        <f t="shared" si="70"/>
        <v>1</v>
      </c>
      <c r="BM16" s="27">
        <f t="shared" si="14"/>
        <v>0</v>
      </c>
      <c r="BN16" s="27">
        <f t="shared" si="71"/>
        <v>1</v>
      </c>
      <c r="BO16" s="27">
        <f t="shared" si="15"/>
        <v>0</v>
      </c>
      <c r="BP16" s="27">
        <f t="shared" si="72"/>
        <v>1</v>
      </c>
      <c r="BQ16" s="27">
        <f t="shared" si="16"/>
        <v>0</v>
      </c>
      <c r="BR16" s="27">
        <f t="shared" si="73"/>
        <v>1</v>
      </c>
      <c r="BS16" s="27">
        <f t="shared" si="17"/>
        <v>0</v>
      </c>
      <c r="BT16" s="27">
        <f t="shared" si="74"/>
        <v>1</v>
      </c>
      <c r="BU16" s="27">
        <f t="shared" si="18"/>
        <v>0</v>
      </c>
      <c r="BV16" s="27">
        <f t="shared" si="75"/>
        <v>1</v>
      </c>
      <c r="BW16" s="27">
        <f t="shared" si="19"/>
        <v>0</v>
      </c>
      <c r="BX16" s="27">
        <f t="shared" si="76"/>
        <v>1</v>
      </c>
      <c r="BY16" s="112">
        <f t="shared" si="20"/>
        <v>0</v>
      </c>
      <c r="BZ16" s="28"/>
      <c r="CA16" s="113">
        <f t="shared" si="77"/>
        <v>1</v>
      </c>
      <c r="CB16" s="27">
        <f t="shared" si="21"/>
        <v>0</v>
      </c>
      <c r="CC16" s="27">
        <f t="shared" si="78"/>
        <v>1</v>
      </c>
      <c r="CD16" s="27">
        <f t="shared" si="22"/>
        <v>0</v>
      </c>
      <c r="CE16" s="27">
        <f t="shared" si="79"/>
        <v>1</v>
      </c>
      <c r="CF16" s="27">
        <f t="shared" si="23"/>
        <v>0</v>
      </c>
      <c r="CG16" s="27">
        <f t="shared" si="80"/>
        <v>1</v>
      </c>
      <c r="CH16" s="27">
        <f t="shared" si="24"/>
        <v>0</v>
      </c>
      <c r="CI16" s="27">
        <f t="shared" si="81"/>
        <v>1</v>
      </c>
      <c r="CJ16" s="27">
        <f t="shared" si="25"/>
        <v>0</v>
      </c>
      <c r="CK16" s="27">
        <f t="shared" si="82"/>
        <v>1</v>
      </c>
      <c r="CL16" s="27">
        <f t="shared" si="26"/>
        <v>0</v>
      </c>
      <c r="CM16" s="27">
        <f t="shared" si="83"/>
        <v>1</v>
      </c>
      <c r="CN16" s="27">
        <f t="shared" si="27"/>
        <v>0</v>
      </c>
      <c r="CO16" s="27">
        <f t="shared" si="84"/>
        <v>1</v>
      </c>
      <c r="CP16" s="27">
        <f t="shared" si="28"/>
        <v>0</v>
      </c>
      <c r="CQ16" s="27">
        <f t="shared" si="85"/>
        <v>1</v>
      </c>
      <c r="CR16" s="27">
        <f t="shared" si="29"/>
        <v>0</v>
      </c>
      <c r="CS16" s="27">
        <f t="shared" si="86"/>
        <v>1</v>
      </c>
      <c r="CT16" s="27">
        <f t="shared" si="30"/>
        <v>0</v>
      </c>
      <c r="CU16" s="27">
        <f t="shared" si="87"/>
        <v>1</v>
      </c>
      <c r="CV16" s="27">
        <f t="shared" si="31"/>
        <v>0</v>
      </c>
      <c r="CW16" s="27">
        <f t="shared" si="88"/>
        <v>1</v>
      </c>
      <c r="CX16" s="112">
        <f t="shared" si="32"/>
        <v>0</v>
      </c>
    </row>
    <row r="17" spans="2:102" ht="18.75" customHeight="1">
      <c r="B17" s="53">
        <v>5</v>
      </c>
      <c r="C17" s="219"/>
      <c r="D17" s="53"/>
      <c r="E17" s="93"/>
      <c r="F17" s="79">
        <f t="shared" si="33"/>
      </c>
      <c r="G17" s="79" t="str">
        <f t="shared" si="34"/>
        <v>Red</v>
      </c>
      <c r="H17" s="79">
        <f t="shared" si="0"/>
      </c>
      <c r="I17" s="79">
        <f t="shared" si="1"/>
      </c>
      <c r="J17" s="79">
        <f t="shared" si="2"/>
      </c>
      <c r="K17" s="95"/>
      <c r="L17" s="53"/>
      <c r="M17" s="93"/>
      <c r="N17" s="79">
        <f t="shared" si="35"/>
      </c>
      <c r="O17" s="79" t="str">
        <f t="shared" si="36"/>
        <v>Blue</v>
      </c>
      <c r="P17" s="79">
        <f t="shared" si="3"/>
      </c>
      <c r="Q17" s="79">
        <f t="shared" si="4"/>
      </c>
      <c r="R17" s="79">
        <f t="shared" si="5"/>
      </c>
      <c r="S17" s="95"/>
      <c r="T17" s="53">
        <f t="shared" si="37"/>
        <v>0</v>
      </c>
      <c r="U17" s="93"/>
      <c r="V17" s="79">
        <f t="shared" si="38"/>
      </c>
      <c r="W17" s="79" t="str">
        <f t="shared" si="39"/>
        <v>White</v>
      </c>
      <c r="X17" s="79">
        <f t="shared" si="6"/>
      </c>
      <c r="Y17" s="79">
        <f t="shared" si="7"/>
      </c>
      <c r="Z17" s="96">
        <f t="shared" si="8"/>
      </c>
      <c r="AA17" s="95"/>
      <c r="AB17" s="53">
        <f t="shared" si="40"/>
        <v>0</v>
      </c>
      <c r="AC17" s="113">
        <f t="shared" si="41"/>
        <v>1</v>
      </c>
      <c r="AD17" s="27">
        <f t="shared" si="42"/>
        <v>0</v>
      </c>
      <c r="AE17" s="27">
        <f t="shared" si="43"/>
        <v>1</v>
      </c>
      <c r="AF17" s="27">
        <f t="shared" si="44"/>
        <v>0</v>
      </c>
      <c r="AG17" s="27">
        <f t="shared" si="45"/>
        <v>1</v>
      </c>
      <c r="AH17" s="27">
        <f t="shared" si="46"/>
        <v>0</v>
      </c>
      <c r="AI17" s="27">
        <f t="shared" si="47"/>
        <v>1</v>
      </c>
      <c r="AJ17" s="27">
        <f t="shared" si="48"/>
        <v>0</v>
      </c>
      <c r="AK17" s="27">
        <f t="shared" si="49"/>
        <v>1</v>
      </c>
      <c r="AL17" s="27">
        <f t="shared" si="50"/>
        <v>0</v>
      </c>
      <c r="AM17" s="27">
        <f t="shared" si="51"/>
        <v>1</v>
      </c>
      <c r="AN17" s="27">
        <f t="shared" si="52"/>
        <v>0</v>
      </c>
      <c r="AO17" s="27">
        <f t="shared" si="53"/>
        <v>1</v>
      </c>
      <c r="AP17" s="27">
        <f t="shared" si="54"/>
        <v>0</v>
      </c>
      <c r="AQ17" s="27">
        <f t="shared" si="55"/>
        <v>1</v>
      </c>
      <c r="AR17" s="27">
        <f t="shared" si="56"/>
        <v>0</v>
      </c>
      <c r="AS17" s="27">
        <f t="shared" si="57"/>
        <v>1</v>
      </c>
      <c r="AT17" s="27">
        <f t="shared" si="58"/>
        <v>0</v>
      </c>
      <c r="AU17" s="27">
        <f t="shared" si="59"/>
        <v>1</v>
      </c>
      <c r="AV17" s="27">
        <f t="shared" si="60"/>
        <v>0</v>
      </c>
      <c r="AW17" s="27">
        <f t="shared" si="61"/>
        <v>1</v>
      </c>
      <c r="AX17" s="27">
        <f t="shared" si="62"/>
        <v>0</v>
      </c>
      <c r="AY17" s="27">
        <f t="shared" si="63"/>
        <v>1</v>
      </c>
      <c r="AZ17" s="112">
        <f t="shared" si="64"/>
        <v>0</v>
      </c>
      <c r="BA17" s="27"/>
      <c r="BB17" s="113">
        <f t="shared" si="65"/>
        <v>1</v>
      </c>
      <c r="BC17" s="27">
        <f t="shared" si="9"/>
        <v>0</v>
      </c>
      <c r="BD17" s="27">
        <f t="shared" si="66"/>
        <v>1</v>
      </c>
      <c r="BE17" s="27">
        <f t="shared" si="10"/>
        <v>0</v>
      </c>
      <c r="BF17" s="27">
        <f t="shared" si="67"/>
        <v>1</v>
      </c>
      <c r="BG17" s="27">
        <f t="shared" si="11"/>
        <v>0</v>
      </c>
      <c r="BH17" s="27">
        <f t="shared" si="68"/>
        <v>1</v>
      </c>
      <c r="BI17" s="27">
        <f t="shared" si="12"/>
        <v>0</v>
      </c>
      <c r="BJ17" s="27">
        <f t="shared" si="69"/>
        <v>1</v>
      </c>
      <c r="BK17" s="27">
        <f t="shared" si="13"/>
        <v>0</v>
      </c>
      <c r="BL17" s="27">
        <f t="shared" si="70"/>
        <v>1</v>
      </c>
      <c r="BM17" s="27">
        <f t="shared" si="14"/>
        <v>0</v>
      </c>
      <c r="BN17" s="27">
        <f t="shared" si="71"/>
        <v>1</v>
      </c>
      <c r="BO17" s="27">
        <f t="shared" si="15"/>
        <v>0</v>
      </c>
      <c r="BP17" s="27">
        <f t="shared" si="72"/>
        <v>1</v>
      </c>
      <c r="BQ17" s="27">
        <f t="shared" si="16"/>
        <v>0</v>
      </c>
      <c r="BR17" s="27">
        <f t="shared" si="73"/>
        <v>1</v>
      </c>
      <c r="BS17" s="27">
        <f t="shared" si="17"/>
        <v>0</v>
      </c>
      <c r="BT17" s="27">
        <f t="shared" si="74"/>
        <v>1</v>
      </c>
      <c r="BU17" s="27">
        <f t="shared" si="18"/>
        <v>0</v>
      </c>
      <c r="BV17" s="27">
        <f t="shared" si="75"/>
        <v>1</v>
      </c>
      <c r="BW17" s="27">
        <f t="shared" si="19"/>
        <v>0</v>
      </c>
      <c r="BX17" s="27">
        <f t="shared" si="76"/>
        <v>1</v>
      </c>
      <c r="BY17" s="112">
        <f t="shared" si="20"/>
        <v>0</v>
      </c>
      <c r="BZ17" s="28"/>
      <c r="CA17" s="113">
        <f t="shared" si="77"/>
        <v>1</v>
      </c>
      <c r="CB17" s="27">
        <f t="shared" si="21"/>
        <v>0</v>
      </c>
      <c r="CC17" s="27">
        <f t="shared" si="78"/>
        <v>1</v>
      </c>
      <c r="CD17" s="27">
        <f t="shared" si="22"/>
        <v>0</v>
      </c>
      <c r="CE17" s="27">
        <f t="shared" si="79"/>
        <v>1</v>
      </c>
      <c r="CF17" s="27">
        <f t="shared" si="23"/>
        <v>0</v>
      </c>
      <c r="CG17" s="27">
        <f t="shared" si="80"/>
        <v>1</v>
      </c>
      <c r="CH17" s="27">
        <f t="shared" si="24"/>
        <v>0</v>
      </c>
      <c r="CI17" s="27">
        <f t="shared" si="81"/>
        <v>1</v>
      </c>
      <c r="CJ17" s="27">
        <f t="shared" si="25"/>
        <v>0</v>
      </c>
      <c r="CK17" s="27">
        <f t="shared" si="82"/>
        <v>1</v>
      </c>
      <c r="CL17" s="27">
        <f t="shared" si="26"/>
        <v>0</v>
      </c>
      <c r="CM17" s="27">
        <f t="shared" si="83"/>
        <v>1</v>
      </c>
      <c r="CN17" s="27">
        <f t="shared" si="27"/>
        <v>0</v>
      </c>
      <c r="CO17" s="27">
        <f t="shared" si="84"/>
        <v>1</v>
      </c>
      <c r="CP17" s="27">
        <f t="shared" si="28"/>
        <v>0</v>
      </c>
      <c r="CQ17" s="27">
        <f t="shared" si="85"/>
        <v>1</v>
      </c>
      <c r="CR17" s="27">
        <f t="shared" si="29"/>
        <v>0</v>
      </c>
      <c r="CS17" s="27">
        <f t="shared" si="86"/>
        <v>1</v>
      </c>
      <c r="CT17" s="27">
        <f t="shared" si="30"/>
        <v>0</v>
      </c>
      <c r="CU17" s="27">
        <f t="shared" si="87"/>
        <v>1</v>
      </c>
      <c r="CV17" s="27">
        <f t="shared" si="31"/>
        <v>0</v>
      </c>
      <c r="CW17" s="27">
        <f t="shared" si="88"/>
        <v>1</v>
      </c>
      <c r="CX17" s="112">
        <f t="shared" si="32"/>
        <v>0</v>
      </c>
    </row>
    <row r="18" spans="2:102" ht="18.75" customHeight="1">
      <c r="B18" s="53">
        <v>6</v>
      </c>
      <c r="C18" s="219"/>
      <c r="D18" s="53"/>
      <c r="E18" s="93"/>
      <c r="F18" s="79">
        <f t="shared" si="33"/>
      </c>
      <c r="G18" s="79" t="str">
        <f t="shared" si="34"/>
        <v>Red</v>
      </c>
      <c r="H18" s="79">
        <f t="shared" si="0"/>
      </c>
      <c r="I18" s="79">
        <f t="shared" si="1"/>
      </c>
      <c r="J18" s="79">
        <f t="shared" si="2"/>
      </c>
      <c r="K18" s="95"/>
      <c r="L18" s="53"/>
      <c r="M18" s="93"/>
      <c r="N18" s="79">
        <f t="shared" si="35"/>
      </c>
      <c r="O18" s="79" t="str">
        <f t="shared" si="36"/>
        <v>Blue</v>
      </c>
      <c r="P18" s="79">
        <f t="shared" si="3"/>
      </c>
      <c r="Q18" s="79">
        <f t="shared" si="4"/>
      </c>
      <c r="R18" s="79">
        <f t="shared" si="5"/>
      </c>
      <c r="S18" s="95"/>
      <c r="T18" s="53">
        <f t="shared" si="37"/>
        <v>0</v>
      </c>
      <c r="U18" s="93"/>
      <c r="V18" s="79">
        <f t="shared" si="38"/>
      </c>
      <c r="W18" s="79" t="str">
        <f t="shared" si="39"/>
        <v>White</v>
      </c>
      <c r="X18" s="79">
        <f t="shared" si="6"/>
      </c>
      <c r="Y18" s="79">
        <f t="shared" si="7"/>
      </c>
      <c r="Z18" s="96">
        <f t="shared" si="8"/>
      </c>
      <c r="AA18" s="95"/>
      <c r="AB18" s="53">
        <f t="shared" si="40"/>
        <v>0</v>
      </c>
      <c r="AC18" s="113">
        <f t="shared" si="41"/>
        <v>1</v>
      </c>
      <c r="AD18" s="27">
        <f t="shared" si="42"/>
        <v>0</v>
      </c>
      <c r="AE18" s="27">
        <f t="shared" si="43"/>
        <v>1</v>
      </c>
      <c r="AF18" s="27">
        <f t="shared" si="44"/>
        <v>0</v>
      </c>
      <c r="AG18" s="27">
        <f t="shared" si="45"/>
        <v>1</v>
      </c>
      <c r="AH18" s="27">
        <f t="shared" si="46"/>
        <v>0</v>
      </c>
      <c r="AI18" s="27">
        <f t="shared" si="47"/>
        <v>1</v>
      </c>
      <c r="AJ18" s="27">
        <f t="shared" si="48"/>
        <v>0</v>
      </c>
      <c r="AK18" s="27">
        <f t="shared" si="49"/>
        <v>1</v>
      </c>
      <c r="AL18" s="27">
        <f t="shared" si="50"/>
        <v>0</v>
      </c>
      <c r="AM18" s="27">
        <f t="shared" si="51"/>
        <v>1</v>
      </c>
      <c r="AN18" s="27">
        <f t="shared" si="52"/>
        <v>0</v>
      </c>
      <c r="AO18" s="27">
        <f t="shared" si="53"/>
        <v>1</v>
      </c>
      <c r="AP18" s="27">
        <f t="shared" si="54"/>
        <v>0</v>
      </c>
      <c r="AQ18" s="27">
        <f t="shared" si="55"/>
        <v>1</v>
      </c>
      <c r="AR18" s="27">
        <f t="shared" si="56"/>
        <v>0</v>
      </c>
      <c r="AS18" s="27">
        <f t="shared" si="57"/>
        <v>1</v>
      </c>
      <c r="AT18" s="27">
        <f t="shared" si="58"/>
        <v>0</v>
      </c>
      <c r="AU18" s="27">
        <f t="shared" si="59"/>
        <v>1</v>
      </c>
      <c r="AV18" s="27">
        <f t="shared" si="60"/>
        <v>0</v>
      </c>
      <c r="AW18" s="27">
        <f t="shared" si="61"/>
        <v>1</v>
      </c>
      <c r="AX18" s="27">
        <f t="shared" si="62"/>
        <v>0</v>
      </c>
      <c r="AY18" s="27">
        <f t="shared" si="63"/>
        <v>1</v>
      </c>
      <c r="AZ18" s="112">
        <f t="shared" si="64"/>
        <v>0</v>
      </c>
      <c r="BA18" s="27"/>
      <c r="BB18" s="113">
        <f t="shared" si="65"/>
        <v>1</v>
      </c>
      <c r="BC18" s="27">
        <f t="shared" si="9"/>
        <v>0</v>
      </c>
      <c r="BD18" s="27">
        <f t="shared" si="66"/>
        <v>1</v>
      </c>
      <c r="BE18" s="27">
        <f t="shared" si="10"/>
        <v>0</v>
      </c>
      <c r="BF18" s="27">
        <f t="shared" si="67"/>
        <v>1</v>
      </c>
      <c r="BG18" s="27">
        <f t="shared" si="11"/>
        <v>0</v>
      </c>
      <c r="BH18" s="27">
        <f t="shared" si="68"/>
        <v>1</v>
      </c>
      <c r="BI18" s="27">
        <f t="shared" si="12"/>
        <v>0</v>
      </c>
      <c r="BJ18" s="27">
        <f t="shared" si="69"/>
        <v>1</v>
      </c>
      <c r="BK18" s="27">
        <f t="shared" si="13"/>
        <v>0</v>
      </c>
      <c r="BL18" s="27">
        <f t="shared" si="70"/>
        <v>1</v>
      </c>
      <c r="BM18" s="27">
        <f t="shared" si="14"/>
        <v>0</v>
      </c>
      <c r="BN18" s="27">
        <f t="shared" si="71"/>
        <v>1</v>
      </c>
      <c r="BO18" s="27">
        <f t="shared" si="15"/>
        <v>0</v>
      </c>
      <c r="BP18" s="27">
        <f t="shared" si="72"/>
        <v>1</v>
      </c>
      <c r="BQ18" s="27">
        <f t="shared" si="16"/>
        <v>0</v>
      </c>
      <c r="BR18" s="27">
        <f t="shared" si="73"/>
        <v>1</v>
      </c>
      <c r="BS18" s="27">
        <f t="shared" si="17"/>
        <v>0</v>
      </c>
      <c r="BT18" s="27">
        <f t="shared" si="74"/>
        <v>1</v>
      </c>
      <c r="BU18" s="27">
        <f t="shared" si="18"/>
        <v>0</v>
      </c>
      <c r="BV18" s="27">
        <f t="shared" si="75"/>
        <v>1</v>
      </c>
      <c r="BW18" s="27">
        <f t="shared" si="19"/>
        <v>0</v>
      </c>
      <c r="BX18" s="27">
        <f t="shared" si="76"/>
        <v>1</v>
      </c>
      <c r="BY18" s="112">
        <f t="shared" si="20"/>
        <v>0</v>
      </c>
      <c r="BZ18" s="28"/>
      <c r="CA18" s="113">
        <f t="shared" si="77"/>
        <v>1</v>
      </c>
      <c r="CB18" s="27">
        <f t="shared" si="21"/>
        <v>0</v>
      </c>
      <c r="CC18" s="27">
        <f t="shared" si="78"/>
        <v>1</v>
      </c>
      <c r="CD18" s="27">
        <f t="shared" si="22"/>
        <v>0</v>
      </c>
      <c r="CE18" s="27">
        <f t="shared" si="79"/>
        <v>1</v>
      </c>
      <c r="CF18" s="27">
        <f t="shared" si="23"/>
        <v>0</v>
      </c>
      <c r="CG18" s="27">
        <f t="shared" si="80"/>
        <v>1</v>
      </c>
      <c r="CH18" s="27">
        <f t="shared" si="24"/>
        <v>0</v>
      </c>
      <c r="CI18" s="27">
        <f t="shared" si="81"/>
        <v>1</v>
      </c>
      <c r="CJ18" s="27">
        <f t="shared" si="25"/>
        <v>0</v>
      </c>
      <c r="CK18" s="27">
        <f t="shared" si="82"/>
        <v>1</v>
      </c>
      <c r="CL18" s="27">
        <f t="shared" si="26"/>
        <v>0</v>
      </c>
      <c r="CM18" s="27">
        <f t="shared" si="83"/>
        <v>1</v>
      </c>
      <c r="CN18" s="27">
        <f t="shared" si="27"/>
        <v>0</v>
      </c>
      <c r="CO18" s="27">
        <f t="shared" si="84"/>
        <v>1</v>
      </c>
      <c r="CP18" s="27">
        <f t="shared" si="28"/>
        <v>0</v>
      </c>
      <c r="CQ18" s="27">
        <f t="shared" si="85"/>
        <v>1</v>
      </c>
      <c r="CR18" s="27">
        <f t="shared" si="29"/>
        <v>0</v>
      </c>
      <c r="CS18" s="27">
        <f t="shared" si="86"/>
        <v>1</v>
      </c>
      <c r="CT18" s="27">
        <f t="shared" si="30"/>
        <v>0</v>
      </c>
      <c r="CU18" s="27">
        <f t="shared" si="87"/>
        <v>1</v>
      </c>
      <c r="CV18" s="27">
        <f t="shared" si="31"/>
        <v>0</v>
      </c>
      <c r="CW18" s="27">
        <f t="shared" si="88"/>
        <v>1</v>
      </c>
      <c r="CX18" s="112">
        <f t="shared" si="32"/>
        <v>0</v>
      </c>
    </row>
    <row r="19" spans="2:102" ht="18.75" customHeight="1">
      <c r="B19" s="53">
        <v>7</v>
      </c>
      <c r="C19" s="219"/>
      <c r="D19" s="53"/>
      <c r="E19" s="93"/>
      <c r="F19" s="79">
        <f t="shared" si="33"/>
      </c>
      <c r="G19" s="79" t="str">
        <f t="shared" si="34"/>
        <v>Red</v>
      </c>
      <c r="H19" s="79">
        <f t="shared" si="0"/>
      </c>
      <c r="I19" s="79">
        <f t="shared" si="1"/>
      </c>
      <c r="J19" s="79">
        <f t="shared" si="2"/>
      </c>
      <c r="K19" s="95"/>
      <c r="L19" s="53"/>
      <c r="M19" s="93"/>
      <c r="N19" s="79">
        <f t="shared" si="35"/>
      </c>
      <c r="O19" s="79" t="str">
        <f t="shared" si="36"/>
        <v>Blue</v>
      </c>
      <c r="P19" s="79">
        <f t="shared" si="3"/>
      </c>
      <c r="Q19" s="79">
        <f t="shared" si="4"/>
      </c>
      <c r="R19" s="79">
        <f t="shared" si="5"/>
      </c>
      <c r="S19" s="95"/>
      <c r="T19" s="53">
        <f t="shared" si="37"/>
        <v>0</v>
      </c>
      <c r="U19" s="93"/>
      <c r="V19" s="79">
        <f t="shared" si="38"/>
      </c>
      <c r="W19" s="79" t="str">
        <f t="shared" si="39"/>
        <v>White</v>
      </c>
      <c r="X19" s="79">
        <f t="shared" si="6"/>
      </c>
      <c r="Y19" s="79">
        <f t="shared" si="7"/>
      </c>
      <c r="Z19" s="96">
        <f t="shared" si="8"/>
      </c>
      <c r="AA19" s="95"/>
      <c r="AB19" s="53">
        <f t="shared" si="40"/>
        <v>0</v>
      </c>
      <c r="AC19" s="113">
        <f t="shared" si="41"/>
        <v>1</v>
      </c>
      <c r="AD19" s="27">
        <f t="shared" si="42"/>
        <v>0</v>
      </c>
      <c r="AE19" s="27">
        <f t="shared" si="43"/>
        <v>1</v>
      </c>
      <c r="AF19" s="27">
        <f t="shared" si="44"/>
        <v>0</v>
      </c>
      <c r="AG19" s="27">
        <f t="shared" si="45"/>
        <v>1</v>
      </c>
      <c r="AH19" s="27">
        <f t="shared" si="46"/>
        <v>0</v>
      </c>
      <c r="AI19" s="27">
        <f t="shared" si="47"/>
        <v>1</v>
      </c>
      <c r="AJ19" s="27">
        <f t="shared" si="48"/>
        <v>0</v>
      </c>
      <c r="AK19" s="27">
        <f t="shared" si="49"/>
        <v>1</v>
      </c>
      <c r="AL19" s="27">
        <f t="shared" si="50"/>
        <v>0</v>
      </c>
      <c r="AM19" s="27">
        <f t="shared" si="51"/>
        <v>1</v>
      </c>
      <c r="AN19" s="27">
        <f t="shared" si="52"/>
        <v>0</v>
      </c>
      <c r="AO19" s="27">
        <f t="shared" si="53"/>
        <v>1</v>
      </c>
      <c r="AP19" s="27">
        <f t="shared" si="54"/>
        <v>0</v>
      </c>
      <c r="AQ19" s="27">
        <f t="shared" si="55"/>
        <v>1</v>
      </c>
      <c r="AR19" s="27">
        <f t="shared" si="56"/>
        <v>0</v>
      </c>
      <c r="AS19" s="27">
        <f t="shared" si="57"/>
        <v>1</v>
      </c>
      <c r="AT19" s="27">
        <f t="shared" si="58"/>
        <v>0</v>
      </c>
      <c r="AU19" s="27">
        <f t="shared" si="59"/>
        <v>1</v>
      </c>
      <c r="AV19" s="27">
        <f t="shared" si="60"/>
        <v>0</v>
      </c>
      <c r="AW19" s="27">
        <f t="shared" si="61"/>
        <v>1</v>
      </c>
      <c r="AX19" s="27">
        <f t="shared" si="62"/>
        <v>0</v>
      </c>
      <c r="AY19" s="27">
        <f t="shared" si="63"/>
        <v>1</v>
      </c>
      <c r="AZ19" s="112">
        <f t="shared" si="64"/>
        <v>0</v>
      </c>
      <c r="BA19" s="27"/>
      <c r="BB19" s="113">
        <f t="shared" si="65"/>
        <v>1</v>
      </c>
      <c r="BC19" s="27">
        <f t="shared" si="9"/>
        <v>0</v>
      </c>
      <c r="BD19" s="27">
        <f t="shared" si="66"/>
        <v>1</v>
      </c>
      <c r="BE19" s="27">
        <f t="shared" si="10"/>
        <v>0</v>
      </c>
      <c r="BF19" s="27">
        <f t="shared" si="67"/>
        <v>1</v>
      </c>
      <c r="BG19" s="27">
        <f t="shared" si="11"/>
        <v>0</v>
      </c>
      <c r="BH19" s="27">
        <f t="shared" si="68"/>
        <v>1</v>
      </c>
      <c r="BI19" s="27">
        <f t="shared" si="12"/>
        <v>0</v>
      </c>
      <c r="BJ19" s="27">
        <f t="shared" si="69"/>
        <v>1</v>
      </c>
      <c r="BK19" s="27">
        <f t="shared" si="13"/>
        <v>0</v>
      </c>
      <c r="BL19" s="27">
        <f t="shared" si="70"/>
        <v>1</v>
      </c>
      <c r="BM19" s="27">
        <f t="shared" si="14"/>
        <v>0</v>
      </c>
      <c r="BN19" s="27">
        <f t="shared" si="71"/>
        <v>1</v>
      </c>
      <c r="BO19" s="27">
        <f t="shared" si="15"/>
        <v>0</v>
      </c>
      <c r="BP19" s="27">
        <f t="shared" si="72"/>
        <v>1</v>
      </c>
      <c r="BQ19" s="27">
        <f t="shared" si="16"/>
        <v>0</v>
      </c>
      <c r="BR19" s="27">
        <f t="shared" si="73"/>
        <v>1</v>
      </c>
      <c r="BS19" s="27">
        <f t="shared" si="17"/>
        <v>0</v>
      </c>
      <c r="BT19" s="27">
        <f t="shared" si="74"/>
        <v>1</v>
      </c>
      <c r="BU19" s="27">
        <f t="shared" si="18"/>
        <v>0</v>
      </c>
      <c r="BV19" s="27">
        <f t="shared" si="75"/>
        <v>1</v>
      </c>
      <c r="BW19" s="27">
        <f t="shared" si="19"/>
        <v>0</v>
      </c>
      <c r="BX19" s="27">
        <f t="shared" si="76"/>
        <v>1</v>
      </c>
      <c r="BY19" s="112">
        <f t="shared" si="20"/>
        <v>0</v>
      </c>
      <c r="BZ19" s="28"/>
      <c r="CA19" s="113">
        <f t="shared" si="77"/>
        <v>1</v>
      </c>
      <c r="CB19" s="27">
        <f t="shared" si="21"/>
        <v>0</v>
      </c>
      <c r="CC19" s="27">
        <f t="shared" si="78"/>
        <v>1</v>
      </c>
      <c r="CD19" s="27">
        <f t="shared" si="22"/>
        <v>0</v>
      </c>
      <c r="CE19" s="27">
        <f t="shared" si="79"/>
        <v>1</v>
      </c>
      <c r="CF19" s="27">
        <f t="shared" si="23"/>
        <v>0</v>
      </c>
      <c r="CG19" s="27">
        <f t="shared" si="80"/>
        <v>1</v>
      </c>
      <c r="CH19" s="27">
        <f t="shared" si="24"/>
        <v>0</v>
      </c>
      <c r="CI19" s="27">
        <f t="shared" si="81"/>
        <v>1</v>
      </c>
      <c r="CJ19" s="27">
        <f t="shared" si="25"/>
        <v>0</v>
      </c>
      <c r="CK19" s="27">
        <f t="shared" si="82"/>
        <v>1</v>
      </c>
      <c r="CL19" s="27">
        <f t="shared" si="26"/>
        <v>0</v>
      </c>
      <c r="CM19" s="27">
        <f t="shared" si="83"/>
        <v>1</v>
      </c>
      <c r="CN19" s="27">
        <f t="shared" si="27"/>
        <v>0</v>
      </c>
      <c r="CO19" s="27">
        <f t="shared" si="84"/>
        <v>1</v>
      </c>
      <c r="CP19" s="27">
        <f t="shared" si="28"/>
        <v>0</v>
      </c>
      <c r="CQ19" s="27">
        <f t="shared" si="85"/>
        <v>1</v>
      </c>
      <c r="CR19" s="27">
        <f t="shared" si="29"/>
        <v>0</v>
      </c>
      <c r="CS19" s="27">
        <f t="shared" si="86"/>
        <v>1</v>
      </c>
      <c r="CT19" s="27">
        <f t="shared" si="30"/>
        <v>0</v>
      </c>
      <c r="CU19" s="27">
        <f t="shared" si="87"/>
        <v>1</v>
      </c>
      <c r="CV19" s="27">
        <f t="shared" si="31"/>
        <v>0</v>
      </c>
      <c r="CW19" s="27">
        <f t="shared" si="88"/>
        <v>1</v>
      </c>
      <c r="CX19" s="112">
        <f t="shared" si="32"/>
        <v>0</v>
      </c>
    </row>
    <row r="20" spans="2:102" ht="18.75" customHeight="1">
      <c r="B20" s="53">
        <v>8</v>
      </c>
      <c r="C20" s="219"/>
      <c r="D20" s="53"/>
      <c r="E20" s="93"/>
      <c r="F20" s="79">
        <f t="shared" si="33"/>
      </c>
      <c r="G20" s="79" t="str">
        <f t="shared" si="34"/>
        <v>Red</v>
      </c>
      <c r="H20" s="79">
        <f t="shared" si="0"/>
      </c>
      <c r="I20" s="79">
        <f t="shared" si="1"/>
      </c>
      <c r="J20" s="79">
        <f t="shared" si="2"/>
      </c>
      <c r="K20" s="95"/>
      <c r="L20" s="53"/>
      <c r="M20" s="93"/>
      <c r="N20" s="79">
        <f t="shared" si="35"/>
      </c>
      <c r="O20" s="79" t="str">
        <f t="shared" si="36"/>
        <v>Blue</v>
      </c>
      <c r="P20" s="79">
        <f t="shared" si="3"/>
      </c>
      <c r="Q20" s="79">
        <f t="shared" si="4"/>
      </c>
      <c r="R20" s="79">
        <f t="shared" si="5"/>
      </c>
      <c r="S20" s="95"/>
      <c r="T20" s="53">
        <f t="shared" si="37"/>
        <v>0</v>
      </c>
      <c r="U20" s="93"/>
      <c r="V20" s="79">
        <f t="shared" si="38"/>
      </c>
      <c r="W20" s="79" t="str">
        <f t="shared" si="39"/>
        <v>White</v>
      </c>
      <c r="X20" s="79">
        <f t="shared" si="6"/>
      </c>
      <c r="Y20" s="79">
        <f t="shared" si="7"/>
      </c>
      <c r="Z20" s="96">
        <f t="shared" si="8"/>
      </c>
      <c r="AA20" s="95"/>
      <c r="AB20" s="53">
        <f t="shared" si="40"/>
        <v>0</v>
      </c>
      <c r="AC20" s="113">
        <f t="shared" si="41"/>
        <v>1</v>
      </c>
      <c r="AD20" s="27">
        <f t="shared" si="42"/>
        <v>0</v>
      </c>
      <c r="AE20" s="27">
        <f t="shared" si="43"/>
        <v>1</v>
      </c>
      <c r="AF20" s="27">
        <f t="shared" si="44"/>
        <v>0</v>
      </c>
      <c r="AG20" s="27">
        <f t="shared" si="45"/>
        <v>1</v>
      </c>
      <c r="AH20" s="27">
        <f t="shared" si="46"/>
        <v>0</v>
      </c>
      <c r="AI20" s="27">
        <f t="shared" si="47"/>
        <v>1</v>
      </c>
      <c r="AJ20" s="27">
        <f t="shared" si="48"/>
        <v>0</v>
      </c>
      <c r="AK20" s="27">
        <f t="shared" si="49"/>
        <v>1</v>
      </c>
      <c r="AL20" s="27">
        <f t="shared" si="50"/>
        <v>0</v>
      </c>
      <c r="AM20" s="27">
        <f t="shared" si="51"/>
        <v>1</v>
      </c>
      <c r="AN20" s="27">
        <f t="shared" si="52"/>
        <v>0</v>
      </c>
      <c r="AO20" s="27">
        <f t="shared" si="53"/>
        <v>1</v>
      </c>
      <c r="AP20" s="27">
        <f t="shared" si="54"/>
        <v>0</v>
      </c>
      <c r="AQ20" s="27">
        <f t="shared" si="55"/>
        <v>1</v>
      </c>
      <c r="AR20" s="27">
        <f t="shared" si="56"/>
        <v>0</v>
      </c>
      <c r="AS20" s="27">
        <f t="shared" si="57"/>
        <v>1</v>
      </c>
      <c r="AT20" s="27">
        <f t="shared" si="58"/>
        <v>0</v>
      </c>
      <c r="AU20" s="27">
        <f t="shared" si="59"/>
        <v>1</v>
      </c>
      <c r="AV20" s="27">
        <f t="shared" si="60"/>
        <v>0</v>
      </c>
      <c r="AW20" s="27">
        <f t="shared" si="61"/>
        <v>1</v>
      </c>
      <c r="AX20" s="27">
        <f t="shared" si="62"/>
        <v>0</v>
      </c>
      <c r="AY20" s="27">
        <f t="shared" si="63"/>
        <v>1</v>
      </c>
      <c r="AZ20" s="112">
        <f t="shared" si="64"/>
        <v>0</v>
      </c>
      <c r="BA20" s="27"/>
      <c r="BB20" s="113">
        <f t="shared" si="65"/>
        <v>1</v>
      </c>
      <c r="BC20" s="27">
        <f t="shared" si="9"/>
        <v>0</v>
      </c>
      <c r="BD20" s="27">
        <f t="shared" si="66"/>
        <v>1</v>
      </c>
      <c r="BE20" s="27">
        <f t="shared" si="10"/>
        <v>0</v>
      </c>
      <c r="BF20" s="27">
        <f t="shared" si="67"/>
        <v>1</v>
      </c>
      <c r="BG20" s="27">
        <f t="shared" si="11"/>
        <v>0</v>
      </c>
      <c r="BH20" s="27">
        <f t="shared" si="68"/>
        <v>1</v>
      </c>
      <c r="BI20" s="27">
        <f t="shared" si="12"/>
        <v>0</v>
      </c>
      <c r="BJ20" s="27">
        <f t="shared" si="69"/>
        <v>1</v>
      </c>
      <c r="BK20" s="27">
        <f t="shared" si="13"/>
        <v>0</v>
      </c>
      <c r="BL20" s="27">
        <f t="shared" si="70"/>
        <v>1</v>
      </c>
      <c r="BM20" s="27">
        <f t="shared" si="14"/>
        <v>0</v>
      </c>
      <c r="BN20" s="27">
        <f t="shared" si="71"/>
        <v>1</v>
      </c>
      <c r="BO20" s="27">
        <f t="shared" si="15"/>
        <v>0</v>
      </c>
      <c r="BP20" s="27">
        <f t="shared" si="72"/>
        <v>1</v>
      </c>
      <c r="BQ20" s="27">
        <f t="shared" si="16"/>
        <v>0</v>
      </c>
      <c r="BR20" s="27">
        <f t="shared" si="73"/>
        <v>1</v>
      </c>
      <c r="BS20" s="27">
        <f t="shared" si="17"/>
        <v>0</v>
      </c>
      <c r="BT20" s="27">
        <f t="shared" si="74"/>
        <v>1</v>
      </c>
      <c r="BU20" s="27">
        <f t="shared" si="18"/>
        <v>0</v>
      </c>
      <c r="BV20" s="27">
        <f t="shared" si="75"/>
        <v>1</v>
      </c>
      <c r="BW20" s="27">
        <f t="shared" si="19"/>
        <v>0</v>
      </c>
      <c r="BX20" s="27">
        <f t="shared" si="76"/>
        <v>1</v>
      </c>
      <c r="BY20" s="112">
        <f t="shared" si="20"/>
        <v>0</v>
      </c>
      <c r="BZ20" s="28"/>
      <c r="CA20" s="113">
        <f t="shared" si="77"/>
        <v>1</v>
      </c>
      <c r="CB20" s="27">
        <f t="shared" si="21"/>
        <v>0</v>
      </c>
      <c r="CC20" s="27">
        <f t="shared" si="78"/>
        <v>1</v>
      </c>
      <c r="CD20" s="27">
        <f t="shared" si="22"/>
        <v>0</v>
      </c>
      <c r="CE20" s="27">
        <f t="shared" si="79"/>
        <v>1</v>
      </c>
      <c r="CF20" s="27">
        <f t="shared" si="23"/>
        <v>0</v>
      </c>
      <c r="CG20" s="27">
        <f t="shared" si="80"/>
        <v>1</v>
      </c>
      <c r="CH20" s="27">
        <f t="shared" si="24"/>
        <v>0</v>
      </c>
      <c r="CI20" s="27">
        <f t="shared" si="81"/>
        <v>1</v>
      </c>
      <c r="CJ20" s="27">
        <f t="shared" si="25"/>
        <v>0</v>
      </c>
      <c r="CK20" s="27">
        <f t="shared" si="82"/>
        <v>1</v>
      </c>
      <c r="CL20" s="27">
        <f t="shared" si="26"/>
        <v>0</v>
      </c>
      <c r="CM20" s="27">
        <f t="shared" si="83"/>
        <v>1</v>
      </c>
      <c r="CN20" s="27">
        <f t="shared" si="27"/>
        <v>0</v>
      </c>
      <c r="CO20" s="27">
        <f t="shared" si="84"/>
        <v>1</v>
      </c>
      <c r="CP20" s="27">
        <f t="shared" si="28"/>
        <v>0</v>
      </c>
      <c r="CQ20" s="27">
        <f t="shared" si="85"/>
        <v>1</v>
      </c>
      <c r="CR20" s="27">
        <f t="shared" si="29"/>
        <v>0</v>
      </c>
      <c r="CS20" s="27">
        <f t="shared" si="86"/>
        <v>1</v>
      </c>
      <c r="CT20" s="27">
        <f t="shared" si="30"/>
        <v>0</v>
      </c>
      <c r="CU20" s="27">
        <f t="shared" si="87"/>
        <v>1</v>
      </c>
      <c r="CV20" s="27">
        <f t="shared" si="31"/>
        <v>0</v>
      </c>
      <c r="CW20" s="27">
        <f t="shared" si="88"/>
        <v>1</v>
      </c>
      <c r="CX20" s="112">
        <f t="shared" si="32"/>
        <v>0</v>
      </c>
    </row>
    <row r="21" spans="2:102" ht="18.75" customHeight="1">
      <c r="B21" s="53">
        <v>9</v>
      </c>
      <c r="C21" s="219"/>
      <c r="D21" s="53"/>
      <c r="E21" s="93"/>
      <c r="F21" s="79">
        <f t="shared" si="33"/>
      </c>
      <c r="G21" s="79" t="str">
        <f t="shared" si="34"/>
        <v>Red</v>
      </c>
      <c r="H21" s="79">
        <f t="shared" si="0"/>
      </c>
      <c r="I21" s="79">
        <f t="shared" si="1"/>
      </c>
      <c r="J21" s="79">
        <f t="shared" si="2"/>
      </c>
      <c r="K21" s="95"/>
      <c r="L21" s="53"/>
      <c r="M21" s="93"/>
      <c r="N21" s="79">
        <f t="shared" si="35"/>
      </c>
      <c r="O21" s="79" t="str">
        <f t="shared" si="36"/>
        <v>Blue</v>
      </c>
      <c r="P21" s="79">
        <f t="shared" si="3"/>
      </c>
      <c r="Q21" s="79">
        <f t="shared" si="4"/>
      </c>
      <c r="R21" s="79">
        <f t="shared" si="5"/>
      </c>
      <c r="S21" s="95"/>
      <c r="T21" s="53">
        <f t="shared" si="37"/>
        <v>0</v>
      </c>
      <c r="U21" s="93"/>
      <c r="V21" s="79">
        <f t="shared" si="38"/>
      </c>
      <c r="W21" s="79" t="str">
        <f t="shared" si="39"/>
        <v>White</v>
      </c>
      <c r="X21" s="79">
        <f t="shared" si="6"/>
      </c>
      <c r="Y21" s="79">
        <f t="shared" si="7"/>
      </c>
      <c r="Z21" s="96">
        <f t="shared" si="8"/>
      </c>
      <c r="AA21" s="95"/>
      <c r="AB21" s="53">
        <f t="shared" si="40"/>
        <v>0</v>
      </c>
      <c r="AC21" s="113">
        <f t="shared" si="41"/>
        <v>1</v>
      </c>
      <c r="AD21" s="27">
        <f t="shared" si="42"/>
        <v>0</v>
      </c>
      <c r="AE21" s="27">
        <f t="shared" si="43"/>
        <v>1</v>
      </c>
      <c r="AF21" s="27">
        <f t="shared" si="44"/>
        <v>0</v>
      </c>
      <c r="AG21" s="27">
        <f t="shared" si="45"/>
        <v>1</v>
      </c>
      <c r="AH21" s="27">
        <f t="shared" si="46"/>
        <v>0</v>
      </c>
      <c r="AI21" s="27">
        <f t="shared" si="47"/>
        <v>1</v>
      </c>
      <c r="AJ21" s="27">
        <f t="shared" si="48"/>
        <v>0</v>
      </c>
      <c r="AK21" s="27">
        <f t="shared" si="49"/>
        <v>1</v>
      </c>
      <c r="AL21" s="27">
        <f t="shared" si="50"/>
        <v>0</v>
      </c>
      <c r="AM21" s="27">
        <f t="shared" si="51"/>
        <v>1</v>
      </c>
      <c r="AN21" s="27">
        <f t="shared" si="52"/>
        <v>0</v>
      </c>
      <c r="AO21" s="27">
        <f t="shared" si="53"/>
        <v>1</v>
      </c>
      <c r="AP21" s="27">
        <f t="shared" si="54"/>
        <v>0</v>
      </c>
      <c r="AQ21" s="27">
        <f t="shared" si="55"/>
        <v>1</v>
      </c>
      <c r="AR21" s="27">
        <f t="shared" si="56"/>
        <v>0</v>
      </c>
      <c r="AS21" s="27">
        <f t="shared" si="57"/>
        <v>1</v>
      </c>
      <c r="AT21" s="27">
        <f t="shared" si="58"/>
        <v>0</v>
      </c>
      <c r="AU21" s="27">
        <f t="shared" si="59"/>
        <v>1</v>
      </c>
      <c r="AV21" s="27">
        <f t="shared" si="60"/>
        <v>0</v>
      </c>
      <c r="AW21" s="27">
        <f t="shared" si="61"/>
        <v>1</v>
      </c>
      <c r="AX21" s="27">
        <f t="shared" si="62"/>
        <v>0</v>
      </c>
      <c r="AY21" s="27">
        <f t="shared" si="63"/>
        <v>1</v>
      </c>
      <c r="AZ21" s="112">
        <f t="shared" si="64"/>
        <v>0</v>
      </c>
      <c r="BA21" s="27"/>
      <c r="BB21" s="113">
        <f t="shared" si="65"/>
        <v>1</v>
      </c>
      <c r="BC21" s="27">
        <f t="shared" si="9"/>
        <v>0</v>
      </c>
      <c r="BD21" s="27">
        <f t="shared" si="66"/>
        <v>1</v>
      </c>
      <c r="BE21" s="27">
        <f t="shared" si="10"/>
        <v>0</v>
      </c>
      <c r="BF21" s="27">
        <f t="shared" si="67"/>
        <v>1</v>
      </c>
      <c r="BG21" s="27">
        <f t="shared" si="11"/>
        <v>0</v>
      </c>
      <c r="BH21" s="27">
        <f t="shared" si="68"/>
        <v>1</v>
      </c>
      <c r="BI21" s="27">
        <f t="shared" si="12"/>
        <v>0</v>
      </c>
      <c r="BJ21" s="27">
        <f t="shared" si="69"/>
        <v>1</v>
      </c>
      <c r="BK21" s="27">
        <f t="shared" si="13"/>
        <v>0</v>
      </c>
      <c r="BL21" s="27">
        <f t="shared" si="70"/>
        <v>1</v>
      </c>
      <c r="BM21" s="27">
        <f t="shared" si="14"/>
        <v>0</v>
      </c>
      <c r="BN21" s="27">
        <f t="shared" si="71"/>
        <v>1</v>
      </c>
      <c r="BO21" s="27">
        <f t="shared" si="15"/>
        <v>0</v>
      </c>
      <c r="BP21" s="27">
        <f t="shared" si="72"/>
        <v>1</v>
      </c>
      <c r="BQ21" s="27">
        <f t="shared" si="16"/>
        <v>0</v>
      </c>
      <c r="BR21" s="27">
        <f t="shared" si="73"/>
        <v>1</v>
      </c>
      <c r="BS21" s="27">
        <f t="shared" si="17"/>
        <v>0</v>
      </c>
      <c r="BT21" s="27">
        <f t="shared" si="74"/>
        <v>1</v>
      </c>
      <c r="BU21" s="27">
        <f t="shared" si="18"/>
        <v>0</v>
      </c>
      <c r="BV21" s="27">
        <f t="shared" si="75"/>
        <v>1</v>
      </c>
      <c r="BW21" s="27">
        <f t="shared" si="19"/>
        <v>0</v>
      </c>
      <c r="BX21" s="27">
        <f t="shared" si="76"/>
        <v>1</v>
      </c>
      <c r="BY21" s="112">
        <f t="shared" si="20"/>
        <v>0</v>
      </c>
      <c r="BZ21" s="28"/>
      <c r="CA21" s="113">
        <f t="shared" si="77"/>
        <v>1</v>
      </c>
      <c r="CB21" s="27">
        <f t="shared" si="21"/>
        <v>0</v>
      </c>
      <c r="CC21" s="27">
        <f t="shared" si="78"/>
        <v>1</v>
      </c>
      <c r="CD21" s="27">
        <f t="shared" si="22"/>
        <v>0</v>
      </c>
      <c r="CE21" s="27">
        <f t="shared" si="79"/>
        <v>1</v>
      </c>
      <c r="CF21" s="27">
        <f t="shared" si="23"/>
        <v>0</v>
      </c>
      <c r="CG21" s="27">
        <f t="shared" si="80"/>
        <v>1</v>
      </c>
      <c r="CH21" s="27">
        <f t="shared" si="24"/>
        <v>0</v>
      </c>
      <c r="CI21" s="27">
        <f t="shared" si="81"/>
        <v>1</v>
      </c>
      <c r="CJ21" s="27">
        <f t="shared" si="25"/>
        <v>0</v>
      </c>
      <c r="CK21" s="27">
        <f t="shared" si="82"/>
        <v>1</v>
      </c>
      <c r="CL21" s="27">
        <f t="shared" si="26"/>
        <v>0</v>
      </c>
      <c r="CM21" s="27">
        <f t="shared" si="83"/>
        <v>1</v>
      </c>
      <c r="CN21" s="27">
        <f t="shared" si="27"/>
        <v>0</v>
      </c>
      <c r="CO21" s="27">
        <f t="shared" si="84"/>
        <v>1</v>
      </c>
      <c r="CP21" s="27">
        <f t="shared" si="28"/>
        <v>0</v>
      </c>
      <c r="CQ21" s="27">
        <f t="shared" si="85"/>
        <v>1</v>
      </c>
      <c r="CR21" s="27">
        <f t="shared" si="29"/>
        <v>0</v>
      </c>
      <c r="CS21" s="27">
        <f t="shared" si="86"/>
        <v>1</v>
      </c>
      <c r="CT21" s="27">
        <f t="shared" si="30"/>
        <v>0</v>
      </c>
      <c r="CU21" s="27">
        <f t="shared" si="87"/>
        <v>1</v>
      </c>
      <c r="CV21" s="27">
        <f t="shared" si="31"/>
        <v>0</v>
      </c>
      <c r="CW21" s="27">
        <f t="shared" si="88"/>
        <v>1</v>
      </c>
      <c r="CX21" s="112">
        <f t="shared" si="32"/>
        <v>0</v>
      </c>
    </row>
    <row r="22" spans="2:102" ht="18.75" customHeight="1">
      <c r="B22" s="53">
        <v>10</v>
      </c>
      <c r="C22" s="219"/>
      <c r="D22" s="53"/>
      <c r="E22" s="93"/>
      <c r="F22" s="79">
        <f t="shared" si="33"/>
      </c>
      <c r="G22" s="79" t="str">
        <f t="shared" si="34"/>
        <v>Red</v>
      </c>
      <c r="H22" s="79">
        <f t="shared" si="0"/>
      </c>
      <c r="I22" s="79">
        <f t="shared" si="1"/>
      </c>
      <c r="J22" s="79">
        <f t="shared" si="2"/>
      </c>
      <c r="K22" s="95"/>
      <c r="L22" s="53"/>
      <c r="M22" s="93"/>
      <c r="N22" s="79">
        <f t="shared" si="35"/>
      </c>
      <c r="O22" s="79" t="str">
        <f t="shared" si="36"/>
        <v>Blue</v>
      </c>
      <c r="P22" s="79">
        <f t="shared" si="3"/>
      </c>
      <c r="Q22" s="79">
        <f t="shared" si="4"/>
      </c>
      <c r="R22" s="79">
        <f t="shared" si="5"/>
      </c>
      <c r="S22" s="95"/>
      <c r="T22" s="53">
        <f t="shared" si="37"/>
        <v>0</v>
      </c>
      <c r="U22" s="93"/>
      <c r="V22" s="79">
        <f t="shared" si="38"/>
      </c>
      <c r="W22" s="79" t="str">
        <f t="shared" si="39"/>
        <v>White</v>
      </c>
      <c r="X22" s="79">
        <f t="shared" si="6"/>
      </c>
      <c r="Y22" s="79">
        <f t="shared" si="7"/>
      </c>
      <c r="Z22" s="96">
        <f t="shared" si="8"/>
      </c>
      <c r="AA22" s="95"/>
      <c r="AB22" s="53">
        <f t="shared" si="40"/>
        <v>0</v>
      </c>
      <c r="AC22" s="113">
        <f t="shared" si="41"/>
        <v>1</v>
      </c>
      <c r="AD22" s="27">
        <f t="shared" si="42"/>
        <v>0</v>
      </c>
      <c r="AE22" s="27">
        <f t="shared" si="43"/>
        <v>1</v>
      </c>
      <c r="AF22" s="27">
        <f t="shared" si="44"/>
        <v>0</v>
      </c>
      <c r="AG22" s="27">
        <f t="shared" si="45"/>
        <v>1</v>
      </c>
      <c r="AH22" s="27">
        <f t="shared" si="46"/>
        <v>0</v>
      </c>
      <c r="AI22" s="27">
        <f t="shared" si="47"/>
        <v>1</v>
      </c>
      <c r="AJ22" s="27">
        <f t="shared" si="48"/>
        <v>0</v>
      </c>
      <c r="AK22" s="27">
        <f t="shared" si="49"/>
        <v>1</v>
      </c>
      <c r="AL22" s="27">
        <f t="shared" si="50"/>
        <v>0</v>
      </c>
      <c r="AM22" s="27">
        <f t="shared" si="51"/>
        <v>1</v>
      </c>
      <c r="AN22" s="27">
        <f t="shared" si="52"/>
        <v>0</v>
      </c>
      <c r="AO22" s="27">
        <f t="shared" si="53"/>
        <v>1</v>
      </c>
      <c r="AP22" s="27">
        <f t="shared" si="54"/>
        <v>0</v>
      </c>
      <c r="AQ22" s="27">
        <f t="shared" si="55"/>
        <v>1</v>
      </c>
      <c r="AR22" s="27">
        <f t="shared" si="56"/>
        <v>0</v>
      </c>
      <c r="AS22" s="27">
        <f t="shared" si="57"/>
        <v>1</v>
      </c>
      <c r="AT22" s="27">
        <f t="shared" si="58"/>
        <v>0</v>
      </c>
      <c r="AU22" s="27">
        <f t="shared" si="59"/>
        <v>1</v>
      </c>
      <c r="AV22" s="27">
        <f t="shared" si="60"/>
        <v>0</v>
      </c>
      <c r="AW22" s="27">
        <f t="shared" si="61"/>
        <v>1</v>
      </c>
      <c r="AX22" s="27">
        <f t="shared" si="62"/>
        <v>0</v>
      </c>
      <c r="AY22" s="27">
        <f t="shared" si="63"/>
        <v>1</v>
      </c>
      <c r="AZ22" s="112">
        <f t="shared" si="64"/>
        <v>0</v>
      </c>
      <c r="BA22" s="27"/>
      <c r="BB22" s="113">
        <f t="shared" si="65"/>
        <v>1</v>
      </c>
      <c r="BC22" s="27">
        <f t="shared" si="9"/>
        <v>0</v>
      </c>
      <c r="BD22" s="27">
        <f t="shared" si="66"/>
        <v>1</v>
      </c>
      <c r="BE22" s="27">
        <f t="shared" si="10"/>
        <v>0</v>
      </c>
      <c r="BF22" s="27">
        <f t="shared" si="67"/>
        <v>1</v>
      </c>
      <c r="BG22" s="27">
        <f t="shared" si="11"/>
        <v>0</v>
      </c>
      <c r="BH22" s="27">
        <f t="shared" si="68"/>
        <v>1</v>
      </c>
      <c r="BI22" s="27">
        <f t="shared" si="12"/>
        <v>0</v>
      </c>
      <c r="BJ22" s="27">
        <f t="shared" si="69"/>
        <v>1</v>
      </c>
      <c r="BK22" s="27">
        <f t="shared" si="13"/>
        <v>0</v>
      </c>
      <c r="BL22" s="27">
        <f t="shared" si="70"/>
        <v>1</v>
      </c>
      <c r="BM22" s="27">
        <f t="shared" si="14"/>
        <v>0</v>
      </c>
      <c r="BN22" s="27">
        <f t="shared" si="71"/>
        <v>1</v>
      </c>
      <c r="BO22" s="27">
        <f t="shared" si="15"/>
        <v>0</v>
      </c>
      <c r="BP22" s="27">
        <f t="shared" si="72"/>
        <v>1</v>
      </c>
      <c r="BQ22" s="27">
        <f t="shared" si="16"/>
        <v>0</v>
      </c>
      <c r="BR22" s="27">
        <f t="shared" si="73"/>
        <v>1</v>
      </c>
      <c r="BS22" s="27">
        <f t="shared" si="17"/>
        <v>0</v>
      </c>
      <c r="BT22" s="27">
        <f t="shared" si="74"/>
        <v>1</v>
      </c>
      <c r="BU22" s="27">
        <f t="shared" si="18"/>
        <v>0</v>
      </c>
      <c r="BV22" s="27">
        <f t="shared" si="75"/>
        <v>1</v>
      </c>
      <c r="BW22" s="27">
        <f t="shared" si="19"/>
        <v>0</v>
      </c>
      <c r="BX22" s="27">
        <f t="shared" si="76"/>
        <v>1</v>
      </c>
      <c r="BY22" s="112">
        <f t="shared" si="20"/>
        <v>0</v>
      </c>
      <c r="BZ22" s="28"/>
      <c r="CA22" s="113">
        <f t="shared" si="77"/>
        <v>1</v>
      </c>
      <c r="CB22" s="27">
        <f t="shared" si="21"/>
        <v>0</v>
      </c>
      <c r="CC22" s="27">
        <f t="shared" si="78"/>
        <v>1</v>
      </c>
      <c r="CD22" s="27">
        <f t="shared" si="22"/>
        <v>0</v>
      </c>
      <c r="CE22" s="27">
        <f t="shared" si="79"/>
        <v>1</v>
      </c>
      <c r="CF22" s="27">
        <f t="shared" si="23"/>
        <v>0</v>
      </c>
      <c r="CG22" s="27">
        <f t="shared" si="80"/>
        <v>1</v>
      </c>
      <c r="CH22" s="27">
        <f t="shared" si="24"/>
        <v>0</v>
      </c>
      <c r="CI22" s="27">
        <f t="shared" si="81"/>
        <v>1</v>
      </c>
      <c r="CJ22" s="27">
        <f t="shared" si="25"/>
        <v>0</v>
      </c>
      <c r="CK22" s="27">
        <f t="shared" si="82"/>
        <v>1</v>
      </c>
      <c r="CL22" s="27">
        <f t="shared" si="26"/>
        <v>0</v>
      </c>
      <c r="CM22" s="27">
        <f t="shared" si="83"/>
        <v>1</v>
      </c>
      <c r="CN22" s="27">
        <f t="shared" si="27"/>
        <v>0</v>
      </c>
      <c r="CO22" s="27">
        <f t="shared" si="84"/>
        <v>1</v>
      </c>
      <c r="CP22" s="27">
        <f t="shared" si="28"/>
        <v>0</v>
      </c>
      <c r="CQ22" s="27">
        <f t="shared" si="85"/>
        <v>1</v>
      </c>
      <c r="CR22" s="27">
        <f t="shared" si="29"/>
        <v>0</v>
      </c>
      <c r="CS22" s="27">
        <f t="shared" si="86"/>
        <v>1</v>
      </c>
      <c r="CT22" s="27">
        <f t="shared" si="30"/>
        <v>0</v>
      </c>
      <c r="CU22" s="27">
        <f t="shared" si="87"/>
        <v>1</v>
      </c>
      <c r="CV22" s="27">
        <f t="shared" si="31"/>
        <v>0</v>
      </c>
      <c r="CW22" s="27">
        <f t="shared" si="88"/>
        <v>1</v>
      </c>
      <c r="CX22" s="112">
        <f t="shared" si="32"/>
        <v>0</v>
      </c>
    </row>
    <row r="23" spans="2:102" ht="18.75" customHeight="1">
      <c r="B23" s="53">
        <v>11</v>
      </c>
      <c r="C23" s="219"/>
      <c r="D23" s="53"/>
      <c r="E23" s="93"/>
      <c r="F23" s="79">
        <f t="shared" si="33"/>
      </c>
      <c r="G23" s="79" t="str">
        <f t="shared" si="34"/>
        <v>Red</v>
      </c>
      <c r="H23" s="79">
        <f t="shared" si="0"/>
      </c>
      <c r="I23" s="79">
        <f t="shared" si="1"/>
      </c>
      <c r="J23" s="79">
        <f t="shared" si="2"/>
      </c>
      <c r="K23" s="95"/>
      <c r="L23" s="53"/>
      <c r="M23" s="93"/>
      <c r="N23" s="79">
        <f t="shared" si="35"/>
      </c>
      <c r="O23" s="79" t="str">
        <f t="shared" si="36"/>
        <v>Blue</v>
      </c>
      <c r="P23" s="79">
        <f t="shared" si="3"/>
      </c>
      <c r="Q23" s="79">
        <f t="shared" si="4"/>
      </c>
      <c r="R23" s="79">
        <f t="shared" si="5"/>
      </c>
      <c r="S23" s="95"/>
      <c r="T23" s="53">
        <f t="shared" si="37"/>
        <v>0</v>
      </c>
      <c r="U23" s="93"/>
      <c r="V23" s="79">
        <f t="shared" si="38"/>
      </c>
      <c r="W23" s="79" t="str">
        <f t="shared" si="39"/>
        <v>White</v>
      </c>
      <c r="X23" s="79">
        <f t="shared" si="6"/>
      </c>
      <c r="Y23" s="79">
        <f t="shared" si="7"/>
      </c>
      <c r="Z23" s="96">
        <f t="shared" si="8"/>
      </c>
      <c r="AA23" s="95"/>
      <c r="AB23" s="53">
        <f t="shared" si="40"/>
        <v>0</v>
      </c>
      <c r="AC23" s="113">
        <f t="shared" si="41"/>
        <v>1</v>
      </c>
      <c r="AD23" s="27">
        <f t="shared" si="42"/>
        <v>0</v>
      </c>
      <c r="AE23" s="27">
        <f t="shared" si="43"/>
        <v>1</v>
      </c>
      <c r="AF23" s="27">
        <f t="shared" si="44"/>
        <v>0</v>
      </c>
      <c r="AG23" s="27">
        <f t="shared" si="45"/>
        <v>1</v>
      </c>
      <c r="AH23" s="27">
        <f t="shared" si="46"/>
        <v>0</v>
      </c>
      <c r="AI23" s="27">
        <f t="shared" si="47"/>
        <v>1</v>
      </c>
      <c r="AJ23" s="27">
        <f t="shared" si="48"/>
        <v>0</v>
      </c>
      <c r="AK23" s="27">
        <f t="shared" si="49"/>
        <v>1</v>
      </c>
      <c r="AL23" s="27">
        <f t="shared" si="50"/>
        <v>0</v>
      </c>
      <c r="AM23" s="27">
        <f t="shared" si="51"/>
        <v>1</v>
      </c>
      <c r="AN23" s="27">
        <f t="shared" si="52"/>
        <v>0</v>
      </c>
      <c r="AO23" s="27">
        <f t="shared" si="53"/>
        <v>1</v>
      </c>
      <c r="AP23" s="27">
        <f t="shared" si="54"/>
        <v>0</v>
      </c>
      <c r="AQ23" s="27">
        <f t="shared" si="55"/>
        <v>1</v>
      </c>
      <c r="AR23" s="27">
        <f t="shared" si="56"/>
        <v>0</v>
      </c>
      <c r="AS23" s="27">
        <f t="shared" si="57"/>
        <v>1</v>
      </c>
      <c r="AT23" s="27">
        <f t="shared" si="58"/>
        <v>0</v>
      </c>
      <c r="AU23" s="27">
        <f t="shared" si="59"/>
        <v>1</v>
      </c>
      <c r="AV23" s="27">
        <f t="shared" si="60"/>
        <v>0</v>
      </c>
      <c r="AW23" s="27">
        <f t="shared" si="61"/>
        <v>1</v>
      </c>
      <c r="AX23" s="27">
        <f t="shared" si="62"/>
        <v>0</v>
      </c>
      <c r="AY23" s="27">
        <f t="shared" si="63"/>
        <v>1</v>
      </c>
      <c r="AZ23" s="112">
        <f t="shared" si="64"/>
        <v>0</v>
      </c>
      <c r="BA23" s="27"/>
      <c r="BB23" s="113">
        <f t="shared" si="65"/>
        <v>1</v>
      </c>
      <c r="BC23" s="27">
        <f t="shared" si="9"/>
        <v>0</v>
      </c>
      <c r="BD23" s="27">
        <f t="shared" si="66"/>
        <v>1</v>
      </c>
      <c r="BE23" s="27">
        <f t="shared" si="10"/>
        <v>0</v>
      </c>
      <c r="BF23" s="27">
        <f t="shared" si="67"/>
        <v>1</v>
      </c>
      <c r="BG23" s="27">
        <f t="shared" si="11"/>
        <v>0</v>
      </c>
      <c r="BH23" s="27">
        <f t="shared" si="68"/>
        <v>1</v>
      </c>
      <c r="BI23" s="27">
        <f t="shared" si="12"/>
        <v>0</v>
      </c>
      <c r="BJ23" s="27">
        <f t="shared" si="69"/>
        <v>1</v>
      </c>
      <c r="BK23" s="27">
        <f t="shared" si="13"/>
        <v>0</v>
      </c>
      <c r="BL23" s="27">
        <f t="shared" si="70"/>
        <v>1</v>
      </c>
      <c r="BM23" s="27">
        <f t="shared" si="14"/>
        <v>0</v>
      </c>
      <c r="BN23" s="27">
        <f t="shared" si="71"/>
        <v>1</v>
      </c>
      <c r="BO23" s="27">
        <f t="shared" si="15"/>
        <v>0</v>
      </c>
      <c r="BP23" s="27">
        <f t="shared" si="72"/>
        <v>1</v>
      </c>
      <c r="BQ23" s="27">
        <f t="shared" si="16"/>
        <v>0</v>
      </c>
      <c r="BR23" s="27">
        <f t="shared" si="73"/>
        <v>1</v>
      </c>
      <c r="BS23" s="27">
        <f t="shared" si="17"/>
        <v>0</v>
      </c>
      <c r="BT23" s="27">
        <f t="shared" si="74"/>
        <v>1</v>
      </c>
      <c r="BU23" s="27">
        <f t="shared" si="18"/>
        <v>0</v>
      </c>
      <c r="BV23" s="27">
        <f t="shared" si="75"/>
        <v>1</v>
      </c>
      <c r="BW23" s="27">
        <f t="shared" si="19"/>
        <v>0</v>
      </c>
      <c r="BX23" s="27">
        <f t="shared" si="76"/>
        <v>1</v>
      </c>
      <c r="BY23" s="112">
        <f t="shared" si="20"/>
        <v>0</v>
      </c>
      <c r="BZ23" s="28"/>
      <c r="CA23" s="113">
        <f t="shared" si="77"/>
        <v>1</v>
      </c>
      <c r="CB23" s="27">
        <f t="shared" si="21"/>
        <v>0</v>
      </c>
      <c r="CC23" s="27">
        <f t="shared" si="78"/>
        <v>1</v>
      </c>
      <c r="CD23" s="27">
        <f t="shared" si="22"/>
        <v>0</v>
      </c>
      <c r="CE23" s="27">
        <f t="shared" si="79"/>
        <v>1</v>
      </c>
      <c r="CF23" s="27">
        <f t="shared" si="23"/>
        <v>0</v>
      </c>
      <c r="CG23" s="27">
        <f t="shared" si="80"/>
        <v>1</v>
      </c>
      <c r="CH23" s="27">
        <f t="shared" si="24"/>
        <v>0</v>
      </c>
      <c r="CI23" s="27">
        <f t="shared" si="81"/>
        <v>1</v>
      </c>
      <c r="CJ23" s="27">
        <f t="shared" si="25"/>
        <v>0</v>
      </c>
      <c r="CK23" s="27">
        <f t="shared" si="82"/>
        <v>1</v>
      </c>
      <c r="CL23" s="27">
        <f t="shared" si="26"/>
        <v>0</v>
      </c>
      <c r="CM23" s="27">
        <f t="shared" si="83"/>
        <v>1</v>
      </c>
      <c r="CN23" s="27">
        <f t="shared" si="27"/>
        <v>0</v>
      </c>
      <c r="CO23" s="27">
        <f t="shared" si="84"/>
        <v>1</v>
      </c>
      <c r="CP23" s="27">
        <f t="shared" si="28"/>
        <v>0</v>
      </c>
      <c r="CQ23" s="27">
        <f t="shared" si="85"/>
        <v>1</v>
      </c>
      <c r="CR23" s="27">
        <f t="shared" si="29"/>
        <v>0</v>
      </c>
      <c r="CS23" s="27">
        <f t="shared" si="86"/>
        <v>1</v>
      </c>
      <c r="CT23" s="27">
        <f t="shared" si="30"/>
        <v>0</v>
      </c>
      <c r="CU23" s="27">
        <f t="shared" si="87"/>
        <v>1</v>
      </c>
      <c r="CV23" s="27">
        <f t="shared" si="31"/>
        <v>0</v>
      </c>
      <c r="CW23" s="27">
        <f t="shared" si="88"/>
        <v>1</v>
      </c>
      <c r="CX23" s="112">
        <f t="shared" si="32"/>
        <v>0</v>
      </c>
    </row>
    <row r="24" spans="2:102" ht="18.75" customHeight="1">
      <c r="B24" s="53">
        <v>12</v>
      </c>
      <c r="C24" s="219"/>
      <c r="D24" s="53"/>
      <c r="E24" s="93"/>
      <c r="F24" s="79">
        <f t="shared" si="33"/>
      </c>
      <c r="G24" s="79" t="str">
        <f t="shared" si="34"/>
        <v>Red</v>
      </c>
      <c r="H24" s="79">
        <f t="shared" si="0"/>
      </c>
      <c r="I24" s="79">
        <f t="shared" si="1"/>
      </c>
      <c r="J24" s="79">
        <f t="shared" si="2"/>
      </c>
      <c r="K24" s="95"/>
      <c r="L24" s="53"/>
      <c r="M24" s="93"/>
      <c r="N24" s="79">
        <f t="shared" si="35"/>
      </c>
      <c r="O24" s="79" t="str">
        <f t="shared" si="36"/>
        <v>Blue</v>
      </c>
      <c r="P24" s="79">
        <f t="shared" si="3"/>
      </c>
      <c r="Q24" s="79">
        <f t="shared" si="4"/>
      </c>
      <c r="R24" s="79">
        <f t="shared" si="5"/>
      </c>
      <c r="S24" s="95"/>
      <c r="T24" s="53">
        <f t="shared" si="37"/>
        <v>0</v>
      </c>
      <c r="U24" s="93"/>
      <c r="V24" s="79">
        <f t="shared" si="38"/>
      </c>
      <c r="W24" s="79" t="str">
        <f t="shared" si="39"/>
        <v>White</v>
      </c>
      <c r="X24" s="79">
        <f t="shared" si="6"/>
      </c>
      <c r="Y24" s="79">
        <f t="shared" si="7"/>
      </c>
      <c r="Z24" s="96">
        <f t="shared" si="8"/>
      </c>
      <c r="AA24" s="95"/>
      <c r="AB24" s="53">
        <f t="shared" si="40"/>
        <v>0</v>
      </c>
      <c r="AC24" s="113">
        <f t="shared" si="41"/>
        <v>1</v>
      </c>
      <c r="AD24" s="27">
        <f t="shared" si="42"/>
        <v>0</v>
      </c>
      <c r="AE24" s="27">
        <f t="shared" si="43"/>
        <v>1</v>
      </c>
      <c r="AF24" s="27">
        <f t="shared" si="44"/>
        <v>0</v>
      </c>
      <c r="AG24" s="27">
        <f t="shared" si="45"/>
        <v>1</v>
      </c>
      <c r="AH24" s="27">
        <f t="shared" si="46"/>
        <v>0</v>
      </c>
      <c r="AI24" s="27">
        <f t="shared" si="47"/>
        <v>1</v>
      </c>
      <c r="AJ24" s="27">
        <f t="shared" si="48"/>
        <v>0</v>
      </c>
      <c r="AK24" s="27">
        <f t="shared" si="49"/>
        <v>1</v>
      </c>
      <c r="AL24" s="27">
        <f t="shared" si="50"/>
        <v>0</v>
      </c>
      <c r="AM24" s="27">
        <f t="shared" si="51"/>
        <v>1</v>
      </c>
      <c r="AN24" s="27">
        <f t="shared" si="52"/>
        <v>0</v>
      </c>
      <c r="AO24" s="27">
        <f t="shared" si="53"/>
        <v>1</v>
      </c>
      <c r="AP24" s="27">
        <f t="shared" si="54"/>
        <v>0</v>
      </c>
      <c r="AQ24" s="27">
        <f t="shared" si="55"/>
        <v>1</v>
      </c>
      <c r="AR24" s="27">
        <f t="shared" si="56"/>
        <v>0</v>
      </c>
      <c r="AS24" s="27">
        <f t="shared" si="57"/>
        <v>1</v>
      </c>
      <c r="AT24" s="27">
        <f t="shared" si="58"/>
        <v>0</v>
      </c>
      <c r="AU24" s="27">
        <f t="shared" si="59"/>
        <v>1</v>
      </c>
      <c r="AV24" s="27">
        <f t="shared" si="60"/>
        <v>0</v>
      </c>
      <c r="AW24" s="27">
        <f t="shared" si="61"/>
        <v>1</v>
      </c>
      <c r="AX24" s="27">
        <f t="shared" si="62"/>
        <v>0</v>
      </c>
      <c r="AY24" s="27">
        <f t="shared" si="63"/>
        <v>1</v>
      </c>
      <c r="AZ24" s="112">
        <f t="shared" si="64"/>
        <v>0</v>
      </c>
      <c r="BA24" s="27"/>
      <c r="BB24" s="113">
        <f t="shared" si="65"/>
        <v>1</v>
      </c>
      <c r="BC24" s="27">
        <f t="shared" si="9"/>
        <v>0</v>
      </c>
      <c r="BD24" s="27">
        <f t="shared" si="66"/>
        <v>1</v>
      </c>
      <c r="BE24" s="27">
        <f t="shared" si="10"/>
        <v>0</v>
      </c>
      <c r="BF24" s="27">
        <f t="shared" si="67"/>
        <v>1</v>
      </c>
      <c r="BG24" s="27">
        <f t="shared" si="11"/>
        <v>0</v>
      </c>
      <c r="BH24" s="27">
        <f t="shared" si="68"/>
        <v>1</v>
      </c>
      <c r="BI24" s="27">
        <f t="shared" si="12"/>
        <v>0</v>
      </c>
      <c r="BJ24" s="27">
        <f t="shared" si="69"/>
        <v>1</v>
      </c>
      <c r="BK24" s="27">
        <f t="shared" si="13"/>
        <v>0</v>
      </c>
      <c r="BL24" s="27">
        <f t="shared" si="70"/>
        <v>1</v>
      </c>
      <c r="BM24" s="27">
        <f t="shared" si="14"/>
        <v>0</v>
      </c>
      <c r="BN24" s="27">
        <f t="shared" si="71"/>
        <v>1</v>
      </c>
      <c r="BO24" s="27">
        <f t="shared" si="15"/>
        <v>0</v>
      </c>
      <c r="BP24" s="27">
        <f t="shared" si="72"/>
        <v>1</v>
      </c>
      <c r="BQ24" s="27">
        <f t="shared" si="16"/>
        <v>0</v>
      </c>
      <c r="BR24" s="27">
        <f t="shared" si="73"/>
        <v>1</v>
      </c>
      <c r="BS24" s="27">
        <f t="shared" si="17"/>
        <v>0</v>
      </c>
      <c r="BT24" s="27">
        <f t="shared" si="74"/>
        <v>1</v>
      </c>
      <c r="BU24" s="27">
        <f t="shared" si="18"/>
        <v>0</v>
      </c>
      <c r="BV24" s="27">
        <f t="shared" si="75"/>
        <v>1</v>
      </c>
      <c r="BW24" s="27">
        <f t="shared" si="19"/>
        <v>0</v>
      </c>
      <c r="BX24" s="27">
        <f t="shared" si="76"/>
        <v>1</v>
      </c>
      <c r="BY24" s="112">
        <f t="shared" si="20"/>
        <v>0</v>
      </c>
      <c r="BZ24" s="28"/>
      <c r="CA24" s="113">
        <f t="shared" si="77"/>
        <v>1</v>
      </c>
      <c r="CB24" s="27">
        <f t="shared" si="21"/>
        <v>0</v>
      </c>
      <c r="CC24" s="27">
        <f t="shared" si="78"/>
        <v>1</v>
      </c>
      <c r="CD24" s="27">
        <f t="shared" si="22"/>
        <v>0</v>
      </c>
      <c r="CE24" s="27">
        <f t="shared" si="79"/>
        <v>1</v>
      </c>
      <c r="CF24" s="27">
        <f t="shared" si="23"/>
        <v>0</v>
      </c>
      <c r="CG24" s="27">
        <f t="shared" si="80"/>
        <v>1</v>
      </c>
      <c r="CH24" s="27">
        <f t="shared" si="24"/>
        <v>0</v>
      </c>
      <c r="CI24" s="27">
        <f t="shared" si="81"/>
        <v>1</v>
      </c>
      <c r="CJ24" s="27">
        <f t="shared" si="25"/>
        <v>0</v>
      </c>
      <c r="CK24" s="27">
        <f t="shared" si="82"/>
        <v>1</v>
      </c>
      <c r="CL24" s="27">
        <f t="shared" si="26"/>
        <v>0</v>
      </c>
      <c r="CM24" s="27">
        <f t="shared" si="83"/>
        <v>1</v>
      </c>
      <c r="CN24" s="27">
        <f t="shared" si="27"/>
        <v>0</v>
      </c>
      <c r="CO24" s="27">
        <f t="shared" si="84"/>
        <v>1</v>
      </c>
      <c r="CP24" s="27">
        <f t="shared" si="28"/>
        <v>0</v>
      </c>
      <c r="CQ24" s="27">
        <f t="shared" si="85"/>
        <v>1</v>
      </c>
      <c r="CR24" s="27">
        <f t="shared" si="29"/>
        <v>0</v>
      </c>
      <c r="CS24" s="27">
        <f t="shared" si="86"/>
        <v>1</v>
      </c>
      <c r="CT24" s="27">
        <f t="shared" si="30"/>
        <v>0</v>
      </c>
      <c r="CU24" s="27">
        <f t="shared" si="87"/>
        <v>1</v>
      </c>
      <c r="CV24" s="27">
        <f t="shared" si="31"/>
        <v>0</v>
      </c>
      <c r="CW24" s="27">
        <f t="shared" si="88"/>
        <v>1</v>
      </c>
      <c r="CX24" s="112">
        <f t="shared" si="32"/>
        <v>0</v>
      </c>
    </row>
    <row r="25" spans="2:102" ht="18.75" customHeight="1">
      <c r="B25" s="53">
        <v>13</v>
      </c>
      <c r="C25" s="219"/>
      <c r="D25" s="53"/>
      <c r="E25" s="93"/>
      <c r="F25" s="79">
        <f t="shared" si="33"/>
      </c>
      <c r="G25" s="79" t="str">
        <f t="shared" si="34"/>
        <v>Red</v>
      </c>
      <c r="H25" s="79">
        <f t="shared" si="0"/>
      </c>
      <c r="I25" s="79">
        <f t="shared" si="1"/>
      </c>
      <c r="J25" s="79">
        <f t="shared" si="2"/>
      </c>
      <c r="K25" s="95"/>
      <c r="L25" s="53"/>
      <c r="M25" s="93"/>
      <c r="N25" s="79">
        <f t="shared" si="35"/>
      </c>
      <c r="O25" s="79" t="str">
        <f t="shared" si="36"/>
        <v>Blue</v>
      </c>
      <c r="P25" s="79">
        <f t="shared" si="3"/>
      </c>
      <c r="Q25" s="79">
        <f t="shared" si="4"/>
      </c>
      <c r="R25" s="79">
        <f t="shared" si="5"/>
      </c>
      <c r="S25" s="95"/>
      <c r="T25" s="53">
        <f t="shared" si="37"/>
        <v>0</v>
      </c>
      <c r="U25" s="93"/>
      <c r="V25" s="79">
        <f t="shared" si="38"/>
      </c>
      <c r="W25" s="79" t="str">
        <f t="shared" si="39"/>
        <v>White</v>
      </c>
      <c r="X25" s="79">
        <f t="shared" si="6"/>
      </c>
      <c r="Y25" s="79">
        <f t="shared" si="7"/>
      </c>
      <c r="Z25" s="96">
        <f t="shared" si="8"/>
      </c>
      <c r="AA25" s="95"/>
      <c r="AB25" s="53">
        <f t="shared" si="40"/>
        <v>0</v>
      </c>
      <c r="AC25" s="113">
        <f t="shared" si="41"/>
        <v>1</v>
      </c>
      <c r="AD25" s="27">
        <f t="shared" si="42"/>
        <v>0</v>
      </c>
      <c r="AE25" s="27">
        <f t="shared" si="43"/>
        <v>1</v>
      </c>
      <c r="AF25" s="27">
        <f t="shared" si="44"/>
        <v>0</v>
      </c>
      <c r="AG25" s="27">
        <f t="shared" si="45"/>
        <v>1</v>
      </c>
      <c r="AH25" s="27">
        <f t="shared" si="46"/>
        <v>0</v>
      </c>
      <c r="AI25" s="27">
        <f t="shared" si="47"/>
        <v>1</v>
      </c>
      <c r="AJ25" s="27">
        <f t="shared" si="48"/>
        <v>0</v>
      </c>
      <c r="AK25" s="27">
        <f t="shared" si="49"/>
        <v>1</v>
      </c>
      <c r="AL25" s="27">
        <f t="shared" si="50"/>
        <v>0</v>
      </c>
      <c r="AM25" s="27">
        <f t="shared" si="51"/>
        <v>1</v>
      </c>
      <c r="AN25" s="27">
        <f t="shared" si="52"/>
        <v>0</v>
      </c>
      <c r="AO25" s="27">
        <f t="shared" si="53"/>
        <v>1</v>
      </c>
      <c r="AP25" s="27">
        <f t="shared" si="54"/>
        <v>0</v>
      </c>
      <c r="AQ25" s="27">
        <f t="shared" si="55"/>
        <v>1</v>
      </c>
      <c r="AR25" s="27">
        <f t="shared" si="56"/>
        <v>0</v>
      </c>
      <c r="AS25" s="27">
        <f t="shared" si="57"/>
        <v>1</v>
      </c>
      <c r="AT25" s="27">
        <f t="shared" si="58"/>
        <v>0</v>
      </c>
      <c r="AU25" s="27">
        <f t="shared" si="59"/>
        <v>1</v>
      </c>
      <c r="AV25" s="27">
        <f t="shared" si="60"/>
        <v>0</v>
      </c>
      <c r="AW25" s="27">
        <f t="shared" si="61"/>
        <v>1</v>
      </c>
      <c r="AX25" s="27">
        <f t="shared" si="62"/>
        <v>0</v>
      </c>
      <c r="AY25" s="27">
        <f t="shared" si="63"/>
        <v>1</v>
      </c>
      <c r="AZ25" s="112">
        <f t="shared" si="64"/>
        <v>0</v>
      </c>
      <c r="BA25" s="27"/>
      <c r="BB25" s="113">
        <f t="shared" si="65"/>
        <v>1</v>
      </c>
      <c r="BC25" s="27">
        <f t="shared" si="9"/>
        <v>0</v>
      </c>
      <c r="BD25" s="27">
        <f t="shared" si="66"/>
        <v>1</v>
      </c>
      <c r="BE25" s="27">
        <f t="shared" si="10"/>
        <v>0</v>
      </c>
      <c r="BF25" s="27">
        <f t="shared" si="67"/>
        <v>1</v>
      </c>
      <c r="BG25" s="27">
        <f t="shared" si="11"/>
        <v>0</v>
      </c>
      <c r="BH25" s="27">
        <f t="shared" si="68"/>
        <v>1</v>
      </c>
      <c r="BI25" s="27">
        <f t="shared" si="12"/>
        <v>0</v>
      </c>
      <c r="BJ25" s="27">
        <f t="shared" si="69"/>
        <v>1</v>
      </c>
      <c r="BK25" s="27">
        <f t="shared" si="13"/>
        <v>0</v>
      </c>
      <c r="BL25" s="27">
        <f t="shared" si="70"/>
        <v>1</v>
      </c>
      <c r="BM25" s="27">
        <f t="shared" si="14"/>
        <v>0</v>
      </c>
      <c r="BN25" s="27">
        <f t="shared" si="71"/>
        <v>1</v>
      </c>
      <c r="BO25" s="27">
        <f t="shared" si="15"/>
        <v>0</v>
      </c>
      <c r="BP25" s="27">
        <f t="shared" si="72"/>
        <v>1</v>
      </c>
      <c r="BQ25" s="27">
        <f t="shared" si="16"/>
        <v>0</v>
      </c>
      <c r="BR25" s="27">
        <f t="shared" si="73"/>
        <v>1</v>
      </c>
      <c r="BS25" s="27">
        <f t="shared" si="17"/>
        <v>0</v>
      </c>
      <c r="BT25" s="27">
        <f t="shared" si="74"/>
        <v>1</v>
      </c>
      <c r="BU25" s="27">
        <f t="shared" si="18"/>
        <v>0</v>
      </c>
      <c r="BV25" s="27">
        <f t="shared" si="75"/>
        <v>1</v>
      </c>
      <c r="BW25" s="27">
        <f t="shared" si="19"/>
        <v>0</v>
      </c>
      <c r="BX25" s="27">
        <f t="shared" si="76"/>
        <v>1</v>
      </c>
      <c r="BY25" s="112">
        <f t="shared" si="20"/>
        <v>0</v>
      </c>
      <c r="BZ25" s="28"/>
      <c r="CA25" s="113">
        <f t="shared" si="77"/>
        <v>1</v>
      </c>
      <c r="CB25" s="27">
        <f t="shared" si="21"/>
        <v>0</v>
      </c>
      <c r="CC25" s="27">
        <f t="shared" si="78"/>
        <v>1</v>
      </c>
      <c r="CD25" s="27">
        <f t="shared" si="22"/>
        <v>0</v>
      </c>
      <c r="CE25" s="27">
        <f t="shared" si="79"/>
        <v>1</v>
      </c>
      <c r="CF25" s="27">
        <f t="shared" si="23"/>
        <v>0</v>
      </c>
      <c r="CG25" s="27">
        <f t="shared" si="80"/>
        <v>1</v>
      </c>
      <c r="CH25" s="27">
        <f t="shared" si="24"/>
        <v>0</v>
      </c>
      <c r="CI25" s="27">
        <f t="shared" si="81"/>
        <v>1</v>
      </c>
      <c r="CJ25" s="27">
        <f t="shared" si="25"/>
        <v>0</v>
      </c>
      <c r="CK25" s="27">
        <f t="shared" si="82"/>
        <v>1</v>
      </c>
      <c r="CL25" s="27">
        <f t="shared" si="26"/>
        <v>0</v>
      </c>
      <c r="CM25" s="27">
        <f t="shared" si="83"/>
        <v>1</v>
      </c>
      <c r="CN25" s="27">
        <f t="shared" si="27"/>
        <v>0</v>
      </c>
      <c r="CO25" s="27">
        <f t="shared" si="84"/>
        <v>1</v>
      </c>
      <c r="CP25" s="27">
        <f t="shared" si="28"/>
        <v>0</v>
      </c>
      <c r="CQ25" s="27">
        <f t="shared" si="85"/>
        <v>1</v>
      </c>
      <c r="CR25" s="27">
        <f t="shared" si="29"/>
        <v>0</v>
      </c>
      <c r="CS25" s="27">
        <f t="shared" si="86"/>
        <v>1</v>
      </c>
      <c r="CT25" s="27">
        <f t="shared" si="30"/>
        <v>0</v>
      </c>
      <c r="CU25" s="27">
        <f t="shared" si="87"/>
        <v>1</v>
      </c>
      <c r="CV25" s="27">
        <f t="shared" si="31"/>
        <v>0</v>
      </c>
      <c r="CW25" s="27">
        <f t="shared" si="88"/>
        <v>1</v>
      </c>
      <c r="CX25" s="112">
        <f t="shared" si="32"/>
        <v>0</v>
      </c>
    </row>
    <row r="26" spans="2:102" ht="18.75" customHeight="1">
      <c r="B26" s="53">
        <v>14</v>
      </c>
      <c r="C26" s="219"/>
      <c r="D26" s="53"/>
      <c r="E26" s="93"/>
      <c r="F26" s="79">
        <f t="shared" si="33"/>
      </c>
      <c r="G26" s="79" t="str">
        <f t="shared" si="34"/>
        <v>Red</v>
      </c>
      <c r="H26" s="79">
        <f t="shared" si="0"/>
      </c>
      <c r="I26" s="79">
        <f t="shared" si="1"/>
      </c>
      <c r="J26" s="79">
        <f t="shared" si="2"/>
      </c>
      <c r="K26" s="95"/>
      <c r="L26" s="53"/>
      <c r="M26" s="93"/>
      <c r="N26" s="79">
        <f t="shared" si="35"/>
      </c>
      <c r="O26" s="79" t="str">
        <f t="shared" si="36"/>
        <v>Blue</v>
      </c>
      <c r="P26" s="79">
        <f t="shared" si="3"/>
      </c>
      <c r="Q26" s="79">
        <f t="shared" si="4"/>
      </c>
      <c r="R26" s="79">
        <f t="shared" si="5"/>
      </c>
      <c r="S26" s="95"/>
      <c r="T26" s="53">
        <f t="shared" si="37"/>
        <v>0</v>
      </c>
      <c r="U26" s="93"/>
      <c r="V26" s="79">
        <f t="shared" si="38"/>
      </c>
      <c r="W26" s="79" t="str">
        <f t="shared" si="39"/>
        <v>White</v>
      </c>
      <c r="X26" s="79">
        <f t="shared" si="6"/>
      </c>
      <c r="Y26" s="79">
        <f t="shared" si="7"/>
      </c>
      <c r="Z26" s="96">
        <f t="shared" si="8"/>
      </c>
      <c r="AA26" s="95"/>
      <c r="AB26" s="53">
        <f t="shared" si="40"/>
        <v>0</v>
      </c>
      <c r="AC26" s="113">
        <f t="shared" si="41"/>
        <v>1</v>
      </c>
      <c r="AD26" s="27">
        <f t="shared" si="42"/>
        <v>0</v>
      </c>
      <c r="AE26" s="27">
        <f t="shared" si="43"/>
        <v>1</v>
      </c>
      <c r="AF26" s="27">
        <f t="shared" si="44"/>
        <v>0</v>
      </c>
      <c r="AG26" s="27">
        <f t="shared" si="45"/>
        <v>1</v>
      </c>
      <c r="AH26" s="27">
        <f t="shared" si="46"/>
        <v>0</v>
      </c>
      <c r="AI26" s="27">
        <f t="shared" si="47"/>
        <v>1</v>
      </c>
      <c r="AJ26" s="27">
        <f t="shared" si="48"/>
        <v>0</v>
      </c>
      <c r="AK26" s="27">
        <f t="shared" si="49"/>
        <v>1</v>
      </c>
      <c r="AL26" s="27">
        <f t="shared" si="50"/>
        <v>0</v>
      </c>
      <c r="AM26" s="27">
        <f t="shared" si="51"/>
        <v>1</v>
      </c>
      <c r="AN26" s="27">
        <f t="shared" si="52"/>
        <v>0</v>
      </c>
      <c r="AO26" s="27">
        <f t="shared" si="53"/>
        <v>1</v>
      </c>
      <c r="AP26" s="27">
        <f t="shared" si="54"/>
        <v>0</v>
      </c>
      <c r="AQ26" s="27">
        <f t="shared" si="55"/>
        <v>1</v>
      </c>
      <c r="AR26" s="27">
        <f t="shared" si="56"/>
        <v>0</v>
      </c>
      <c r="AS26" s="27">
        <f t="shared" si="57"/>
        <v>1</v>
      </c>
      <c r="AT26" s="27">
        <f t="shared" si="58"/>
        <v>0</v>
      </c>
      <c r="AU26" s="27">
        <f t="shared" si="59"/>
        <v>1</v>
      </c>
      <c r="AV26" s="27">
        <f t="shared" si="60"/>
        <v>0</v>
      </c>
      <c r="AW26" s="27">
        <f t="shared" si="61"/>
        <v>1</v>
      </c>
      <c r="AX26" s="27">
        <f t="shared" si="62"/>
        <v>0</v>
      </c>
      <c r="AY26" s="27">
        <f t="shared" si="63"/>
        <v>1</v>
      </c>
      <c r="AZ26" s="112">
        <f t="shared" si="64"/>
        <v>0</v>
      </c>
      <c r="BA26" s="27"/>
      <c r="BB26" s="113">
        <f t="shared" si="65"/>
        <v>1</v>
      </c>
      <c r="BC26" s="27">
        <f t="shared" si="9"/>
        <v>0</v>
      </c>
      <c r="BD26" s="27">
        <f t="shared" si="66"/>
        <v>1</v>
      </c>
      <c r="BE26" s="27">
        <f t="shared" si="10"/>
        <v>0</v>
      </c>
      <c r="BF26" s="27">
        <f t="shared" si="67"/>
        <v>1</v>
      </c>
      <c r="BG26" s="27">
        <f t="shared" si="11"/>
        <v>0</v>
      </c>
      <c r="BH26" s="27">
        <f t="shared" si="68"/>
        <v>1</v>
      </c>
      <c r="BI26" s="27">
        <f t="shared" si="12"/>
        <v>0</v>
      </c>
      <c r="BJ26" s="27">
        <f t="shared" si="69"/>
        <v>1</v>
      </c>
      <c r="BK26" s="27">
        <f t="shared" si="13"/>
        <v>0</v>
      </c>
      <c r="BL26" s="27">
        <f t="shared" si="70"/>
        <v>1</v>
      </c>
      <c r="BM26" s="27">
        <f t="shared" si="14"/>
        <v>0</v>
      </c>
      <c r="BN26" s="27">
        <f t="shared" si="71"/>
        <v>1</v>
      </c>
      <c r="BO26" s="27">
        <f t="shared" si="15"/>
        <v>0</v>
      </c>
      <c r="BP26" s="27">
        <f t="shared" si="72"/>
        <v>1</v>
      </c>
      <c r="BQ26" s="27">
        <f t="shared" si="16"/>
        <v>0</v>
      </c>
      <c r="BR26" s="27">
        <f t="shared" si="73"/>
        <v>1</v>
      </c>
      <c r="BS26" s="27">
        <f t="shared" si="17"/>
        <v>0</v>
      </c>
      <c r="BT26" s="27">
        <f t="shared" si="74"/>
        <v>1</v>
      </c>
      <c r="BU26" s="27">
        <f t="shared" si="18"/>
        <v>0</v>
      </c>
      <c r="BV26" s="27">
        <f t="shared" si="75"/>
        <v>1</v>
      </c>
      <c r="BW26" s="27">
        <f t="shared" si="19"/>
        <v>0</v>
      </c>
      <c r="BX26" s="27">
        <f t="shared" si="76"/>
        <v>1</v>
      </c>
      <c r="BY26" s="112">
        <f t="shared" si="20"/>
        <v>0</v>
      </c>
      <c r="BZ26" s="28"/>
      <c r="CA26" s="113">
        <f t="shared" si="77"/>
        <v>1</v>
      </c>
      <c r="CB26" s="27">
        <f t="shared" si="21"/>
        <v>0</v>
      </c>
      <c r="CC26" s="27">
        <f t="shared" si="78"/>
        <v>1</v>
      </c>
      <c r="CD26" s="27">
        <f t="shared" si="22"/>
        <v>0</v>
      </c>
      <c r="CE26" s="27">
        <f t="shared" si="79"/>
        <v>1</v>
      </c>
      <c r="CF26" s="27">
        <f t="shared" si="23"/>
        <v>0</v>
      </c>
      <c r="CG26" s="27">
        <f t="shared" si="80"/>
        <v>1</v>
      </c>
      <c r="CH26" s="27">
        <f t="shared" si="24"/>
        <v>0</v>
      </c>
      <c r="CI26" s="27">
        <f t="shared" si="81"/>
        <v>1</v>
      </c>
      <c r="CJ26" s="27">
        <f t="shared" si="25"/>
        <v>0</v>
      </c>
      <c r="CK26" s="27">
        <f t="shared" si="82"/>
        <v>1</v>
      </c>
      <c r="CL26" s="27">
        <f t="shared" si="26"/>
        <v>0</v>
      </c>
      <c r="CM26" s="27">
        <f t="shared" si="83"/>
        <v>1</v>
      </c>
      <c r="CN26" s="27">
        <f t="shared" si="27"/>
        <v>0</v>
      </c>
      <c r="CO26" s="27">
        <f t="shared" si="84"/>
        <v>1</v>
      </c>
      <c r="CP26" s="27">
        <f t="shared" si="28"/>
        <v>0</v>
      </c>
      <c r="CQ26" s="27">
        <f t="shared" si="85"/>
        <v>1</v>
      </c>
      <c r="CR26" s="27">
        <f t="shared" si="29"/>
        <v>0</v>
      </c>
      <c r="CS26" s="27">
        <f t="shared" si="86"/>
        <v>1</v>
      </c>
      <c r="CT26" s="27">
        <f t="shared" si="30"/>
        <v>0</v>
      </c>
      <c r="CU26" s="27">
        <f t="shared" si="87"/>
        <v>1</v>
      </c>
      <c r="CV26" s="27">
        <f t="shared" si="31"/>
        <v>0</v>
      </c>
      <c r="CW26" s="27">
        <f t="shared" si="88"/>
        <v>1</v>
      </c>
      <c r="CX26" s="112">
        <f t="shared" si="32"/>
        <v>0</v>
      </c>
    </row>
    <row r="27" spans="2:102" ht="18.75" customHeight="1">
      <c r="B27" s="53">
        <v>15</v>
      </c>
      <c r="C27" s="219"/>
      <c r="D27" s="53"/>
      <c r="E27" s="93"/>
      <c r="F27" s="79">
        <f t="shared" si="33"/>
      </c>
      <c r="G27" s="79" t="str">
        <f t="shared" si="34"/>
        <v>Red</v>
      </c>
      <c r="H27" s="79">
        <f t="shared" si="0"/>
      </c>
      <c r="I27" s="79">
        <f t="shared" si="1"/>
      </c>
      <c r="J27" s="79">
        <f t="shared" si="2"/>
      </c>
      <c r="K27" s="95"/>
      <c r="L27" s="53"/>
      <c r="M27" s="93"/>
      <c r="N27" s="79">
        <f t="shared" si="35"/>
      </c>
      <c r="O27" s="79" t="str">
        <f t="shared" si="36"/>
        <v>Blue</v>
      </c>
      <c r="P27" s="79">
        <f t="shared" si="3"/>
      </c>
      <c r="Q27" s="79">
        <f t="shared" si="4"/>
      </c>
      <c r="R27" s="79">
        <f t="shared" si="5"/>
      </c>
      <c r="S27" s="95"/>
      <c r="T27" s="53">
        <f t="shared" si="37"/>
        <v>0</v>
      </c>
      <c r="U27" s="93"/>
      <c r="V27" s="79">
        <f t="shared" si="38"/>
      </c>
      <c r="W27" s="79" t="str">
        <f t="shared" si="39"/>
        <v>White</v>
      </c>
      <c r="X27" s="79">
        <f t="shared" si="6"/>
      </c>
      <c r="Y27" s="79">
        <f t="shared" si="7"/>
      </c>
      <c r="Z27" s="96">
        <f t="shared" si="8"/>
      </c>
      <c r="AA27" s="95"/>
      <c r="AB27" s="53">
        <f t="shared" si="40"/>
        <v>0</v>
      </c>
      <c r="AC27" s="113">
        <f t="shared" si="41"/>
        <v>1</v>
      </c>
      <c r="AD27" s="27">
        <f t="shared" si="42"/>
        <v>0</v>
      </c>
      <c r="AE27" s="27">
        <f t="shared" si="43"/>
        <v>1</v>
      </c>
      <c r="AF27" s="27">
        <f t="shared" si="44"/>
        <v>0</v>
      </c>
      <c r="AG27" s="27">
        <f t="shared" si="45"/>
        <v>1</v>
      </c>
      <c r="AH27" s="27">
        <f t="shared" si="46"/>
        <v>0</v>
      </c>
      <c r="AI27" s="27">
        <f t="shared" si="47"/>
        <v>1</v>
      </c>
      <c r="AJ27" s="27">
        <f t="shared" si="48"/>
        <v>0</v>
      </c>
      <c r="AK27" s="27">
        <f t="shared" si="49"/>
        <v>1</v>
      </c>
      <c r="AL27" s="27">
        <f t="shared" si="50"/>
        <v>0</v>
      </c>
      <c r="AM27" s="27">
        <f t="shared" si="51"/>
        <v>1</v>
      </c>
      <c r="AN27" s="27">
        <f t="shared" si="52"/>
        <v>0</v>
      </c>
      <c r="AO27" s="27">
        <f t="shared" si="53"/>
        <v>1</v>
      </c>
      <c r="AP27" s="27">
        <f t="shared" si="54"/>
        <v>0</v>
      </c>
      <c r="AQ27" s="27">
        <f t="shared" si="55"/>
        <v>1</v>
      </c>
      <c r="AR27" s="27">
        <f t="shared" si="56"/>
        <v>0</v>
      </c>
      <c r="AS27" s="27">
        <f t="shared" si="57"/>
        <v>1</v>
      </c>
      <c r="AT27" s="27">
        <f t="shared" si="58"/>
        <v>0</v>
      </c>
      <c r="AU27" s="27">
        <f t="shared" si="59"/>
        <v>1</v>
      </c>
      <c r="AV27" s="27">
        <f t="shared" si="60"/>
        <v>0</v>
      </c>
      <c r="AW27" s="27">
        <f t="shared" si="61"/>
        <v>1</v>
      </c>
      <c r="AX27" s="27">
        <f t="shared" si="62"/>
        <v>0</v>
      </c>
      <c r="AY27" s="27">
        <f t="shared" si="63"/>
        <v>1</v>
      </c>
      <c r="AZ27" s="112">
        <f t="shared" si="64"/>
        <v>0</v>
      </c>
      <c r="BA27" s="27"/>
      <c r="BB27" s="113">
        <f t="shared" si="65"/>
        <v>1</v>
      </c>
      <c r="BC27" s="27">
        <f t="shared" si="9"/>
        <v>0</v>
      </c>
      <c r="BD27" s="27">
        <f t="shared" si="66"/>
        <v>1</v>
      </c>
      <c r="BE27" s="27">
        <f t="shared" si="10"/>
        <v>0</v>
      </c>
      <c r="BF27" s="27">
        <f t="shared" si="67"/>
        <v>1</v>
      </c>
      <c r="BG27" s="27">
        <f t="shared" si="11"/>
        <v>0</v>
      </c>
      <c r="BH27" s="27">
        <f t="shared" si="68"/>
        <v>1</v>
      </c>
      <c r="BI27" s="27">
        <f t="shared" si="12"/>
        <v>0</v>
      </c>
      <c r="BJ27" s="27">
        <f t="shared" si="69"/>
        <v>1</v>
      </c>
      <c r="BK27" s="27">
        <f t="shared" si="13"/>
        <v>0</v>
      </c>
      <c r="BL27" s="27">
        <f t="shared" si="70"/>
        <v>1</v>
      </c>
      <c r="BM27" s="27">
        <f t="shared" si="14"/>
        <v>0</v>
      </c>
      <c r="BN27" s="27">
        <f t="shared" si="71"/>
        <v>1</v>
      </c>
      <c r="BO27" s="27">
        <f t="shared" si="15"/>
        <v>0</v>
      </c>
      <c r="BP27" s="27">
        <f t="shared" si="72"/>
        <v>1</v>
      </c>
      <c r="BQ27" s="27">
        <f t="shared" si="16"/>
        <v>0</v>
      </c>
      <c r="BR27" s="27">
        <f t="shared" si="73"/>
        <v>1</v>
      </c>
      <c r="BS27" s="27">
        <f t="shared" si="17"/>
        <v>0</v>
      </c>
      <c r="BT27" s="27">
        <f t="shared" si="74"/>
        <v>1</v>
      </c>
      <c r="BU27" s="27">
        <f t="shared" si="18"/>
        <v>0</v>
      </c>
      <c r="BV27" s="27">
        <f t="shared" si="75"/>
        <v>1</v>
      </c>
      <c r="BW27" s="27">
        <f t="shared" si="19"/>
        <v>0</v>
      </c>
      <c r="BX27" s="27">
        <f t="shared" si="76"/>
        <v>1</v>
      </c>
      <c r="BY27" s="112">
        <f t="shared" si="20"/>
        <v>0</v>
      </c>
      <c r="BZ27" s="28"/>
      <c r="CA27" s="113">
        <f t="shared" si="77"/>
        <v>1</v>
      </c>
      <c r="CB27" s="27">
        <f t="shared" si="21"/>
        <v>0</v>
      </c>
      <c r="CC27" s="27">
        <f t="shared" si="78"/>
        <v>1</v>
      </c>
      <c r="CD27" s="27">
        <f t="shared" si="22"/>
        <v>0</v>
      </c>
      <c r="CE27" s="27">
        <f t="shared" si="79"/>
        <v>1</v>
      </c>
      <c r="CF27" s="27">
        <f t="shared" si="23"/>
        <v>0</v>
      </c>
      <c r="CG27" s="27">
        <f t="shared" si="80"/>
        <v>1</v>
      </c>
      <c r="CH27" s="27">
        <f t="shared" si="24"/>
        <v>0</v>
      </c>
      <c r="CI27" s="27">
        <f t="shared" si="81"/>
        <v>1</v>
      </c>
      <c r="CJ27" s="27">
        <f t="shared" si="25"/>
        <v>0</v>
      </c>
      <c r="CK27" s="27">
        <f t="shared" si="82"/>
        <v>1</v>
      </c>
      <c r="CL27" s="27">
        <f t="shared" si="26"/>
        <v>0</v>
      </c>
      <c r="CM27" s="27">
        <f t="shared" si="83"/>
        <v>1</v>
      </c>
      <c r="CN27" s="27">
        <f t="shared" si="27"/>
        <v>0</v>
      </c>
      <c r="CO27" s="27">
        <f t="shared" si="84"/>
        <v>1</v>
      </c>
      <c r="CP27" s="27">
        <f t="shared" si="28"/>
        <v>0</v>
      </c>
      <c r="CQ27" s="27">
        <f t="shared" si="85"/>
        <v>1</v>
      </c>
      <c r="CR27" s="27">
        <f t="shared" si="29"/>
        <v>0</v>
      </c>
      <c r="CS27" s="27">
        <f t="shared" si="86"/>
        <v>1</v>
      </c>
      <c r="CT27" s="27">
        <f t="shared" si="30"/>
        <v>0</v>
      </c>
      <c r="CU27" s="27">
        <f t="shared" si="87"/>
        <v>1</v>
      </c>
      <c r="CV27" s="27">
        <f t="shared" si="31"/>
        <v>0</v>
      </c>
      <c r="CW27" s="27">
        <f t="shared" si="88"/>
        <v>1</v>
      </c>
      <c r="CX27" s="112">
        <f t="shared" si="32"/>
        <v>0</v>
      </c>
    </row>
    <row r="28" spans="2:102" ht="18.75" customHeight="1">
      <c r="B28" s="53">
        <v>16</v>
      </c>
      <c r="C28" s="219"/>
      <c r="D28" s="53"/>
      <c r="E28" s="93"/>
      <c r="F28" s="79">
        <f t="shared" si="33"/>
      </c>
      <c r="G28" s="79" t="str">
        <f t="shared" si="34"/>
        <v>Red</v>
      </c>
      <c r="H28" s="79">
        <f t="shared" si="0"/>
      </c>
      <c r="I28" s="79">
        <f t="shared" si="1"/>
      </c>
      <c r="J28" s="79">
        <f t="shared" si="2"/>
      </c>
      <c r="K28" s="95"/>
      <c r="L28" s="53"/>
      <c r="M28" s="93"/>
      <c r="N28" s="79">
        <f t="shared" si="35"/>
      </c>
      <c r="O28" s="79" t="str">
        <f t="shared" si="36"/>
        <v>Blue</v>
      </c>
      <c r="P28" s="79">
        <f t="shared" si="3"/>
      </c>
      <c r="Q28" s="79">
        <f t="shared" si="4"/>
      </c>
      <c r="R28" s="79">
        <f t="shared" si="5"/>
      </c>
      <c r="S28" s="95"/>
      <c r="T28" s="53">
        <f t="shared" si="37"/>
        <v>0</v>
      </c>
      <c r="U28" s="93"/>
      <c r="V28" s="79">
        <f t="shared" si="38"/>
      </c>
      <c r="W28" s="79" t="str">
        <f t="shared" si="39"/>
        <v>White</v>
      </c>
      <c r="X28" s="79">
        <f t="shared" si="6"/>
      </c>
      <c r="Y28" s="79">
        <f t="shared" si="7"/>
      </c>
      <c r="Z28" s="96">
        <f t="shared" si="8"/>
      </c>
      <c r="AA28" s="95"/>
      <c r="AB28" s="53">
        <f t="shared" si="40"/>
        <v>0</v>
      </c>
      <c r="AC28" s="113">
        <f t="shared" si="41"/>
        <v>1</v>
      </c>
      <c r="AD28" s="27">
        <f t="shared" si="42"/>
        <v>0</v>
      </c>
      <c r="AE28" s="27">
        <f t="shared" si="43"/>
        <v>1</v>
      </c>
      <c r="AF28" s="27">
        <f t="shared" si="44"/>
        <v>0</v>
      </c>
      <c r="AG28" s="27">
        <f t="shared" si="45"/>
        <v>1</v>
      </c>
      <c r="AH28" s="27">
        <f t="shared" si="46"/>
        <v>0</v>
      </c>
      <c r="AI28" s="27">
        <f t="shared" si="47"/>
        <v>1</v>
      </c>
      <c r="AJ28" s="27">
        <f t="shared" si="48"/>
        <v>0</v>
      </c>
      <c r="AK28" s="27">
        <f t="shared" si="49"/>
        <v>1</v>
      </c>
      <c r="AL28" s="27">
        <f t="shared" si="50"/>
        <v>0</v>
      </c>
      <c r="AM28" s="27">
        <f t="shared" si="51"/>
        <v>1</v>
      </c>
      <c r="AN28" s="27">
        <f t="shared" si="52"/>
        <v>0</v>
      </c>
      <c r="AO28" s="27">
        <f t="shared" si="53"/>
        <v>1</v>
      </c>
      <c r="AP28" s="27">
        <f t="shared" si="54"/>
        <v>0</v>
      </c>
      <c r="AQ28" s="27">
        <f t="shared" si="55"/>
        <v>1</v>
      </c>
      <c r="AR28" s="27">
        <f t="shared" si="56"/>
        <v>0</v>
      </c>
      <c r="AS28" s="27">
        <f t="shared" si="57"/>
        <v>1</v>
      </c>
      <c r="AT28" s="27">
        <f t="shared" si="58"/>
        <v>0</v>
      </c>
      <c r="AU28" s="27">
        <f t="shared" si="59"/>
        <v>1</v>
      </c>
      <c r="AV28" s="27">
        <f t="shared" si="60"/>
        <v>0</v>
      </c>
      <c r="AW28" s="27">
        <f t="shared" si="61"/>
        <v>1</v>
      </c>
      <c r="AX28" s="27">
        <f t="shared" si="62"/>
        <v>0</v>
      </c>
      <c r="AY28" s="27">
        <f t="shared" si="63"/>
        <v>1</v>
      </c>
      <c r="AZ28" s="112">
        <f t="shared" si="64"/>
        <v>0</v>
      </c>
      <c r="BA28" s="27"/>
      <c r="BB28" s="113">
        <f t="shared" si="65"/>
        <v>1</v>
      </c>
      <c r="BC28" s="27">
        <f t="shared" si="9"/>
        <v>0</v>
      </c>
      <c r="BD28" s="27">
        <f t="shared" si="66"/>
        <v>1</v>
      </c>
      <c r="BE28" s="27">
        <f t="shared" si="10"/>
        <v>0</v>
      </c>
      <c r="BF28" s="27">
        <f t="shared" si="67"/>
        <v>1</v>
      </c>
      <c r="BG28" s="27">
        <f t="shared" si="11"/>
        <v>0</v>
      </c>
      <c r="BH28" s="27">
        <f t="shared" si="68"/>
        <v>1</v>
      </c>
      <c r="BI28" s="27">
        <f t="shared" si="12"/>
        <v>0</v>
      </c>
      <c r="BJ28" s="27">
        <f t="shared" si="69"/>
        <v>1</v>
      </c>
      <c r="BK28" s="27">
        <f t="shared" si="13"/>
        <v>0</v>
      </c>
      <c r="BL28" s="27">
        <f t="shared" si="70"/>
        <v>1</v>
      </c>
      <c r="BM28" s="27">
        <f t="shared" si="14"/>
        <v>0</v>
      </c>
      <c r="BN28" s="27">
        <f t="shared" si="71"/>
        <v>1</v>
      </c>
      <c r="BO28" s="27">
        <f t="shared" si="15"/>
        <v>0</v>
      </c>
      <c r="BP28" s="27">
        <f t="shared" si="72"/>
        <v>1</v>
      </c>
      <c r="BQ28" s="27">
        <f t="shared" si="16"/>
        <v>0</v>
      </c>
      <c r="BR28" s="27">
        <f t="shared" si="73"/>
        <v>1</v>
      </c>
      <c r="BS28" s="27">
        <f t="shared" si="17"/>
        <v>0</v>
      </c>
      <c r="BT28" s="27">
        <f t="shared" si="74"/>
        <v>1</v>
      </c>
      <c r="BU28" s="27">
        <f t="shared" si="18"/>
        <v>0</v>
      </c>
      <c r="BV28" s="27">
        <f t="shared" si="75"/>
        <v>1</v>
      </c>
      <c r="BW28" s="27">
        <f t="shared" si="19"/>
        <v>0</v>
      </c>
      <c r="BX28" s="27">
        <f t="shared" si="76"/>
        <v>1</v>
      </c>
      <c r="BY28" s="112">
        <f t="shared" si="20"/>
        <v>0</v>
      </c>
      <c r="BZ28" s="28"/>
      <c r="CA28" s="113">
        <f t="shared" si="77"/>
        <v>1</v>
      </c>
      <c r="CB28" s="27">
        <f t="shared" si="21"/>
        <v>0</v>
      </c>
      <c r="CC28" s="27">
        <f t="shared" si="78"/>
        <v>1</v>
      </c>
      <c r="CD28" s="27">
        <f t="shared" si="22"/>
        <v>0</v>
      </c>
      <c r="CE28" s="27">
        <f t="shared" si="79"/>
        <v>1</v>
      </c>
      <c r="CF28" s="27">
        <f t="shared" si="23"/>
        <v>0</v>
      </c>
      <c r="CG28" s="27">
        <f t="shared" si="80"/>
        <v>1</v>
      </c>
      <c r="CH28" s="27">
        <f t="shared" si="24"/>
        <v>0</v>
      </c>
      <c r="CI28" s="27">
        <f t="shared" si="81"/>
        <v>1</v>
      </c>
      <c r="CJ28" s="27">
        <f t="shared" si="25"/>
        <v>0</v>
      </c>
      <c r="CK28" s="27">
        <f t="shared" si="82"/>
        <v>1</v>
      </c>
      <c r="CL28" s="27">
        <f t="shared" si="26"/>
        <v>0</v>
      </c>
      <c r="CM28" s="27">
        <f t="shared" si="83"/>
        <v>1</v>
      </c>
      <c r="CN28" s="27">
        <f t="shared" si="27"/>
        <v>0</v>
      </c>
      <c r="CO28" s="27">
        <f t="shared" si="84"/>
        <v>1</v>
      </c>
      <c r="CP28" s="27">
        <f t="shared" si="28"/>
        <v>0</v>
      </c>
      <c r="CQ28" s="27">
        <f t="shared" si="85"/>
        <v>1</v>
      </c>
      <c r="CR28" s="27">
        <f t="shared" si="29"/>
        <v>0</v>
      </c>
      <c r="CS28" s="27">
        <f t="shared" si="86"/>
        <v>1</v>
      </c>
      <c r="CT28" s="27">
        <f t="shared" si="30"/>
        <v>0</v>
      </c>
      <c r="CU28" s="27">
        <f t="shared" si="87"/>
        <v>1</v>
      </c>
      <c r="CV28" s="27">
        <f t="shared" si="31"/>
        <v>0</v>
      </c>
      <c r="CW28" s="27">
        <f t="shared" si="88"/>
        <v>1</v>
      </c>
      <c r="CX28" s="112">
        <f t="shared" si="32"/>
        <v>0</v>
      </c>
    </row>
    <row r="29" spans="2:102" ht="18.75" customHeight="1">
      <c r="B29" s="53">
        <v>17</v>
      </c>
      <c r="C29" s="219"/>
      <c r="D29" s="53"/>
      <c r="E29" s="93"/>
      <c r="F29" s="79">
        <f t="shared" si="33"/>
      </c>
      <c r="G29" s="79" t="str">
        <f t="shared" si="34"/>
        <v>Red</v>
      </c>
      <c r="H29" s="79">
        <f t="shared" si="0"/>
      </c>
      <c r="I29" s="79">
        <f t="shared" si="1"/>
      </c>
      <c r="J29" s="79">
        <f t="shared" si="2"/>
      </c>
      <c r="K29" s="95"/>
      <c r="L29" s="53"/>
      <c r="M29" s="93"/>
      <c r="N29" s="79">
        <f t="shared" si="35"/>
      </c>
      <c r="O29" s="79" t="str">
        <f t="shared" si="36"/>
        <v>Blue</v>
      </c>
      <c r="P29" s="79">
        <f t="shared" si="3"/>
      </c>
      <c r="Q29" s="79">
        <f t="shared" si="4"/>
      </c>
      <c r="R29" s="79">
        <f t="shared" si="5"/>
      </c>
      <c r="S29" s="95"/>
      <c r="T29" s="53">
        <f t="shared" si="37"/>
        <v>0</v>
      </c>
      <c r="U29" s="93"/>
      <c r="V29" s="79">
        <f t="shared" si="38"/>
      </c>
      <c r="W29" s="79" t="str">
        <f t="shared" si="39"/>
        <v>White</v>
      </c>
      <c r="X29" s="79">
        <f t="shared" si="6"/>
      </c>
      <c r="Y29" s="79">
        <f t="shared" si="7"/>
      </c>
      <c r="Z29" s="96">
        <f t="shared" si="8"/>
      </c>
      <c r="AA29" s="95"/>
      <c r="AB29" s="53">
        <f t="shared" si="40"/>
        <v>0</v>
      </c>
      <c r="AC29" s="113">
        <f t="shared" si="41"/>
        <v>1</v>
      </c>
      <c r="AD29" s="27">
        <f t="shared" si="42"/>
        <v>0</v>
      </c>
      <c r="AE29" s="27">
        <f t="shared" si="43"/>
        <v>1</v>
      </c>
      <c r="AF29" s="27">
        <f t="shared" si="44"/>
        <v>0</v>
      </c>
      <c r="AG29" s="27">
        <f t="shared" si="45"/>
        <v>1</v>
      </c>
      <c r="AH29" s="27">
        <f t="shared" si="46"/>
        <v>0</v>
      </c>
      <c r="AI29" s="27">
        <f t="shared" si="47"/>
        <v>1</v>
      </c>
      <c r="AJ29" s="27">
        <f t="shared" si="48"/>
        <v>0</v>
      </c>
      <c r="AK29" s="27">
        <f t="shared" si="49"/>
        <v>1</v>
      </c>
      <c r="AL29" s="27">
        <f t="shared" si="50"/>
        <v>0</v>
      </c>
      <c r="AM29" s="27">
        <f t="shared" si="51"/>
        <v>1</v>
      </c>
      <c r="AN29" s="27">
        <f t="shared" si="52"/>
        <v>0</v>
      </c>
      <c r="AO29" s="27">
        <f t="shared" si="53"/>
        <v>1</v>
      </c>
      <c r="AP29" s="27">
        <f t="shared" si="54"/>
        <v>0</v>
      </c>
      <c r="AQ29" s="27">
        <f t="shared" si="55"/>
        <v>1</v>
      </c>
      <c r="AR29" s="27">
        <f t="shared" si="56"/>
        <v>0</v>
      </c>
      <c r="AS29" s="27">
        <f t="shared" si="57"/>
        <v>1</v>
      </c>
      <c r="AT29" s="27">
        <f t="shared" si="58"/>
        <v>0</v>
      </c>
      <c r="AU29" s="27">
        <f t="shared" si="59"/>
        <v>1</v>
      </c>
      <c r="AV29" s="27">
        <f t="shared" si="60"/>
        <v>0</v>
      </c>
      <c r="AW29" s="27">
        <f t="shared" si="61"/>
        <v>1</v>
      </c>
      <c r="AX29" s="27">
        <f t="shared" si="62"/>
        <v>0</v>
      </c>
      <c r="AY29" s="27">
        <f t="shared" si="63"/>
        <v>1</v>
      </c>
      <c r="AZ29" s="112">
        <f t="shared" si="64"/>
        <v>0</v>
      </c>
      <c r="BA29" s="27"/>
      <c r="BB29" s="113">
        <f t="shared" si="65"/>
        <v>1</v>
      </c>
      <c r="BC29" s="27">
        <f t="shared" si="9"/>
        <v>0</v>
      </c>
      <c r="BD29" s="27">
        <f t="shared" si="66"/>
        <v>1</v>
      </c>
      <c r="BE29" s="27">
        <f t="shared" si="10"/>
        <v>0</v>
      </c>
      <c r="BF29" s="27">
        <f t="shared" si="67"/>
        <v>1</v>
      </c>
      <c r="BG29" s="27">
        <f t="shared" si="11"/>
        <v>0</v>
      </c>
      <c r="BH29" s="27">
        <f t="shared" si="68"/>
        <v>1</v>
      </c>
      <c r="BI29" s="27">
        <f t="shared" si="12"/>
        <v>0</v>
      </c>
      <c r="BJ29" s="27">
        <f t="shared" si="69"/>
        <v>1</v>
      </c>
      <c r="BK29" s="27">
        <f t="shared" si="13"/>
        <v>0</v>
      </c>
      <c r="BL29" s="27">
        <f t="shared" si="70"/>
        <v>1</v>
      </c>
      <c r="BM29" s="27">
        <f t="shared" si="14"/>
        <v>0</v>
      </c>
      <c r="BN29" s="27">
        <f t="shared" si="71"/>
        <v>1</v>
      </c>
      <c r="BO29" s="27">
        <f t="shared" si="15"/>
        <v>0</v>
      </c>
      <c r="BP29" s="27">
        <f t="shared" si="72"/>
        <v>1</v>
      </c>
      <c r="BQ29" s="27">
        <f t="shared" si="16"/>
        <v>0</v>
      </c>
      <c r="BR29" s="27">
        <f t="shared" si="73"/>
        <v>1</v>
      </c>
      <c r="BS29" s="27">
        <f t="shared" si="17"/>
        <v>0</v>
      </c>
      <c r="BT29" s="27">
        <f t="shared" si="74"/>
        <v>1</v>
      </c>
      <c r="BU29" s="27">
        <f t="shared" si="18"/>
        <v>0</v>
      </c>
      <c r="BV29" s="27">
        <f t="shared" si="75"/>
        <v>1</v>
      </c>
      <c r="BW29" s="27">
        <f t="shared" si="19"/>
        <v>0</v>
      </c>
      <c r="BX29" s="27">
        <f t="shared" si="76"/>
        <v>1</v>
      </c>
      <c r="BY29" s="112">
        <f t="shared" si="20"/>
        <v>0</v>
      </c>
      <c r="BZ29" s="28"/>
      <c r="CA29" s="113">
        <f t="shared" si="77"/>
        <v>1</v>
      </c>
      <c r="CB29" s="27">
        <f t="shared" si="21"/>
        <v>0</v>
      </c>
      <c r="CC29" s="27">
        <f t="shared" si="78"/>
        <v>1</v>
      </c>
      <c r="CD29" s="27">
        <f t="shared" si="22"/>
        <v>0</v>
      </c>
      <c r="CE29" s="27">
        <f t="shared" si="79"/>
        <v>1</v>
      </c>
      <c r="CF29" s="27">
        <f t="shared" si="23"/>
        <v>0</v>
      </c>
      <c r="CG29" s="27">
        <f t="shared" si="80"/>
        <v>1</v>
      </c>
      <c r="CH29" s="27">
        <f t="shared" si="24"/>
        <v>0</v>
      </c>
      <c r="CI29" s="27">
        <f t="shared" si="81"/>
        <v>1</v>
      </c>
      <c r="CJ29" s="27">
        <f t="shared" si="25"/>
        <v>0</v>
      </c>
      <c r="CK29" s="27">
        <f t="shared" si="82"/>
        <v>1</v>
      </c>
      <c r="CL29" s="27">
        <f t="shared" si="26"/>
        <v>0</v>
      </c>
      <c r="CM29" s="27">
        <f t="shared" si="83"/>
        <v>1</v>
      </c>
      <c r="CN29" s="27">
        <f t="shared" si="27"/>
        <v>0</v>
      </c>
      <c r="CO29" s="27">
        <f t="shared" si="84"/>
        <v>1</v>
      </c>
      <c r="CP29" s="27">
        <f t="shared" si="28"/>
        <v>0</v>
      </c>
      <c r="CQ29" s="27">
        <f t="shared" si="85"/>
        <v>1</v>
      </c>
      <c r="CR29" s="27">
        <f t="shared" si="29"/>
        <v>0</v>
      </c>
      <c r="CS29" s="27">
        <f t="shared" si="86"/>
        <v>1</v>
      </c>
      <c r="CT29" s="27">
        <f t="shared" si="30"/>
        <v>0</v>
      </c>
      <c r="CU29" s="27">
        <f t="shared" si="87"/>
        <v>1</v>
      </c>
      <c r="CV29" s="27">
        <f t="shared" si="31"/>
        <v>0</v>
      </c>
      <c r="CW29" s="27">
        <f t="shared" si="88"/>
        <v>1</v>
      </c>
      <c r="CX29" s="112">
        <f t="shared" si="32"/>
        <v>0</v>
      </c>
    </row>
    <row r="30" spans="2:102" ht="18.75" customHeight="1">
      <c r="B30" s="53">
        <v>18</v>
      </c>
      <c r="C30" s="219"/>
      <c r="D30" s="53"/>
      <c r="E30" s="93"/>
      <c r="F30" s="79">
        <f t="shared" si="33"/>
      </c>
      <c r="G30" s="79" t="str">
        <f t="shared" si="34"/>
        <v>Red</v>
      </c>
      <c r="H30" s="79">
        <f t="shared" si="0"/>
      </c>
      <c r="I30" s="79">
        <f t="shared" si="1"/>
      </c>
      <c r="J30" s="79">
        <f t="shared" si="2"/>
      </c>
      <c r="K30" s="95"/>
      <c r="L30" s="53"/>
      <c r="M30" s="93"/>
      <c r="N30" s="79">
        <f t="shared" si="35"/>
      </c>
      <c r="O30" s="79" t="str">
        <f t="shared" si="36"/>
        <v>Blue</v>
      </c>
      <c r="P30" s="79">
        <f t="shared" si="3"/>
      </c>
      <c r="Q30" s="79">
        <f t="shared" si="4"/>
      </c>
      <c r="R30" s="79">
        <f t="shared" si="5"/>
      </c>
      <c r="S30" s="95"/>
      <c r="T30" s="53">
        <f t="shared" si="37"/>
        <v>0</v>
      </c>
      <c r="U30" s="93"/>
      <c r="V30" s="79">
        <f t="shared" si="38"/>
      </c>
      <c r="W30" s="79" t="str">
        <f t="shared" si="39"/>
        <v>White</v>
      </c>
      <c r="X30" s="79">
        <f t="shared" si="6"/>
      </c>
      <c r="Y30" s="79">
        <f t="shared" si="7"/>
      </c>
      <c r="Z30" s="96">
        <f t="shared" si="8"/>
      </c>
      <c r="AA30" s="95"/>
      <c r="AB30" s="53">
        <f t="shared" si="40"/>
        <v>0</v>
      </c>
      <c r="AC30" s="113">
        <f t="shared" si="41"/>
        <v>1</v>
      </c>
      <c r="AD30" s="27">
        <f t="shared" si="42"/>
        <v>0</v>
      </c>
      <c r="AE30" s="27">
        <f t="shared" si="43"/>
        <v>1</v>
      </c>
      <c r="AF30" s="27">
        <f t="shared" si="44"/>
        <v>0</v>
      </c>
      <c r="AG30" s="27">
        <f t="shared" si="45"/>
        <v>1</v>
      </c>
      <c r="AH30" s="27">
        <f t="shared" si="46"/>
        <v>0</v>
      </c>
      <c r="AI30" s="27">
        <f t="shared" si="47"/>
        <v>1</v>
      </c>
      <c r="AJ30" s="27">
        <f t="shared" si="48"/>
        <v>0</v>
      </c>
      <c r="AK30" s="27">
        <f t="shared" si="49"/>
        <v>1</v>
      </c>
      <c r="AL30" s="27">
        <f t="shared" si="50"/>
        <v>0</v>
      </c>
      <c r="AM30" s="27">
        <f t="shared" si="51"/>
        <v>1</v>
      </c>
      <c r="AN30" s="27">
        <f t="shared" si="52"/>
        <v>0</v>
      </c>
      <c r="AO30" s="27">
        <f t="shared" si="53"/>
        <v>1</v>
      </c>
      <c r="AP30" s="27">
        <f t="shared" si="54"/>
        <v>0</v>
      </c>
      <c r="AQ30" s="27">
        <f t="shared" si="55"/>
        <v>1</v>
      </c>
      <c r="AR30" s="27">
        <f t="shared" si="56"/>
        <v>0</v>
      </c>
      <c r="AS30" s="27">
        <f t="shared" si="57"/>
        <v>1</v>
      </c>
      <c r="AT30" s="27">
        <f t="shared" si="58"/>
        <v>0</v>
      </c>
      <c r="AU30" s="27">
        <f t="shared" si="59"/>
        <v>1</v>
      </c>
      <c r="AV30" s="27">
        <f t="shared" si="60"/>
        <v>0</v>
      </c>
      <c r="AW30" s="27">
        <f t="shared" si="61"/>
        <v>1</v>
      </c>
      <c r="AX30" s="27">
        <f t="shared" si="62"/>
        <v>0</v>
      </c>
      <c r="AY30" s="27">
        <f t="shared" si="63"/>
        <v>1</v>
      </c>
      <c r="AZ30" s="112">
        <f t="shared" si="64"/>
        <v>0</v>
      </c>
      <c r="BA30" s="27"/>
      <c r="BB30" s="113">
        <f t="shared" si="65"/>
        <v>1</v>
      </c>
      <c r="BC30" s="27">
        <f t="shared" si="9"/>
        <v>0</v>
      </c>
      <c r="BD30" s="27">
        <f t="shared" si="66"/>
        <v>1</v>
      </c>
      <c r="BE30" s="27">
        <f t="shared" si="10"/>
        <v>0</v>
      </c>
      <c r="BF30" s="27">
        <f t="shared" si="67"/>
        <v>1</v>
      </c>
      <c r="BG30" s="27">
        <f t="shared" si="11"/>
        <v>0</v>
      </c>
      <c r="BH30" s="27">
        <f t="shared" si="68"/>
        <v>1</v>
      </c>
      <c r="BI30" s="27">
        <f t="shared" si="12"/>
        <v>0</v>
      </c>
      <c r="BJ30" s="27">
        <f t="shared" si="69"/>
        <v>1</v>
      </c>
      <c r="BK30" s="27">
        <f t="shared" si="13"/>
        <v>0</v>
      </c>
      <c r="BL30" s="27">
        <f t="shared" si="70"/>
        <v>1</v>
      </c>
      <c r="BM30" s="27">
        <f t="shared" si="14"/>
        <v>0</v>
      </c>
      <c r="BN30" s="27">
        <f t="shared" si="71"/>
        <v>1</v>
      </c>
      <c r="BO30" s="27">
        <f t="shared" si="15"/>
        <v>0</v>
      </c>
      <c r="BP30" s="27">
        <f t="shared" si="72"/>
        <v>1</v>
      </c>
      <c r="BQ30" s="27">
        <f t="shared" si="16"/>
        <v>0</v>
      </c>
      <c r="BR30" s="27">
        <f t="shared" si="73"/>
        <v>1</v>
      </c>
      <c r="BS30" s="27">
        <f t="shared" si="17"/>
        <v>0</v>
      </c>
      <c r="BT30" s="27">
        <f t="shared" si="74"/>
        <v>1</v>
      </c>
      <c r="BU30" s="27">
        <f t="shared" si="18"/>
        <v>0</v>
      </c>
      <c r="BV30" s="27">
        <f t="shared" si="75"/>
        <v>1</v>
      </c>
      <c r="BW30" s="27">
        <f t="shared" si="19"/>
        <v>0</v>
      </c>
      <c r="BX30" s="27">
        <f t="shared" si="76"/>
        <v>1</v>
      </c>
      <c r="BY30" s="112">
        <f t="shared" si="20"/>
        <v>0</v>
      </c>
      <c r="BZ30" s="28"/>
      <c r="CA30" s="113">
        <f t="shared" si="77"/>
        <v>1</v>
      </c>
      <c r="CB30" s="27">
        <f t="shared" si="21"/>
        <v>0</v>
      </c>
      <c r="CC30" s="27">
        <f t="shared" si="78"/>
        <v>1</v>
      </c>
      <c r="CD30" s="27">
        <f t="shared" si="22"/>
        <v>0</v>
      </c>
      <c r="CE30" s="27">
        <f t="shared" si="79"/>
        <v>1</v>
      </c>
      <c r="CF30" s="27">
        <f t="shared" si="23"/>
        <v>0</v>
      </c>
      <c r="CG30" s="27">
        <f t="shared" si="80"/>
        <v>1</v>
      </c>
      <c r="CH30" s="27">
        <f t="shared" si="24"/>
        <v>0</v>
      </c>
      <c r="CI30" s="27">
        <f t="shared" si="81"/>
        <v>1</v>
      </c>
      <c r="CJ30" s="27">
        <f t="shared" si="25"/>
        <v>0</v>
      </c>
      <c r="CK30" s="27">
        <f t="shared" si="82"/>
        <v>1</v>
      </c>
      <c r="CL30" s="27">
        <f t="shared" si="26"/>
        <v>0</v>
      </c>
      <c r="CM30" s="27">
        <f t="shared" si="83"/>
        <v>1</v>
      </c>
      <c r="CN30" s="27">
        <f t="shared" si="27"/>
        <v>0</v>
      </c>
      <c r="CO30" s="27">
        <f t="shared" si="84"/>
        <v>1</v>
      </c>
      <c r="CP30" s="27">
        <f t="shared" si="28"/>
        <v>0</v>
      </c>
      <c r="CQ30" s="27">
        <f t="shared" si="85"/>
        <v>1</v>
      </c>
      <c r="CR30" s="27">
        <f t="shared" si="29"/>
        <v>0</v>
      </c>
      <c r="CS30" s="27">
        <f t="shared" si="86"/>
        <v>1</v>
      </c>
      <c r="CT30" s="27">
        <f t="shared" si="30"/>
        <v>0</v>
      </c>
      <c r="CU30" s="27">
        <f t="shared" si="87"/>
        <v>1</v>
      </c>
      <c r="CV30" s="27">
        <f t="shared" si="31"/>
        <v>0</v>
      </c>
      <c r="CW30" s="27">
        <f t="shared" si="88"/>
        <v>1</v>
      </c>
      <c r="CX30" s="112">
        <f t="shared" si="32"/>
        <v>0</v>
      </c>
    </row>
    <row r="31" spans="2:102" ht="18.75" customHeight="1">
      <c r="B31" s="53">
        <v>19</v>
      </c>
      <c r="C31" s="219"/>
      <c r="D31" s="53"/>
      <c r="E31" s="93"/>
      <c r="F31" s="79">
        <f t="shared" si="33"/>
      </c>
      <c r="G31" s="79" t="str">
        <f t="shared" si="34"/>
        <v>Red</v>
      </c>
      <c r="H31" s="79">
        <f t="shared" si="0"/>
      </c>
      <c r="I31" s="79">
        <f t="shared" si="1"/>
      </c>
      <c r="J31" s="79">
        <f t="shared" si="2"/>
      </c>
      <c r="K31" s="95"/>
      <c r="L31" s="53"/>
      <c r="M31" s="93"/>
      <c r="N31" s="79">
        <f t="shared" si="35"/>
      </c>
      <c r="O31" s="79" t="str">
        <f t="shared" si="36"/>
        <v>Blue</v>
      </c>
      <c r="P31" s="79">
        <f t="shared" si="3"/>
      </c>
      <c r="Q31" s="79">
        <f t="shared" si="4"/>
      </c>
      <c r="R31" s="79">
        <f t="shared" si="5"/>
      </c>
      <c r="S31" s="95"/>
      <c r="T31" s="53">
        <f t="shared" si="37"/>
        <v>0</v>
      </c>
      <c r="U31" s="93"/>
      <c r="V31" s="79">
        <f t="shared" si="38"/>
      </c>
      <c r="W31" s="79" t="str">
        <f t="shared" si="39"/>
        <v>White</v>
      </c>
      <c r="X31" s="79">
        <f t="shared" si="6"/>
      </c>
      <c r="Y31" s="79">
        <f t="shared" si="7"/>
      </c>
      <c r="Z31" s="96">
        <f t="shared" si="8"/>
      </c>
      <c r="AA31" s="95"/>
      <c r="AB31" s="53">
        <f t="shared" si="40"/>
        <v>0</v>
      </c>
      <c r="AC31" s="113">
        <f t="shared" si="41"/>
        <v>1</v>
      </c>
      <c r="AD31" s="27">
        <f t="shared" si="42"/>
        <v>0</v>
      </c>
      <c r="AE31" s="27">
        <f t="shared" si="43"/>
        <v>1</v>
      </c>
      <c r="AF31" s="27">
        <f t="shared" si="44"/>
        <v>0</v>
      </c>
      <c r="AG31" s="27">
        <f t="shared" si="45"/>
        <v>1</v>
      </c>
      <c r="AH31" s="27">
        <f t="shared" si="46"/>
        <v>0</v>
      </c>
      <c r="AI31" s="27">
        <f t="shared" si="47"/>
        <v>1</v>
      </c>
      <c r="AJ31" s="27">
        <f t="shared" si="48"/>
        <v>0</v>
      </c>
      <c r="AK31" s="27">
        <f t="shared" si="49"/>
        <v>1</v>
      </c>
      <c r="AL31" s="27">
        <f t="shared" si="50"/>
        <v>0</v>
      </c>
      <c r="AM31" s="27">
        <f t="shared" si="51"/>
        <v>1</v>
      </c>
      <c r="AN31" s="27">
        <f t="shared" si="52"/>
        <v>0</v>
      </c>
      <c r="AO31" s="27">
        <f t="shared" si="53"/>
        <v>1</v>
      </c>
      <c r="AP31" s="27">
        <f t="shared" si="54"/>
        <v>0</v>
      </c>
      <c r="AQ31" s="27">
        <f t="shared" si="55"/>
        <v>1</v>
      </c>
      <c r="AR31" s="27">
        <f t="shared" si="56"/>
        <v>0</v>
      </c>
      <c r="AS31" s="27">
        <f t="shared" si="57"/>
        <v>1</v>
      </c>
      <c r="AT31" s="27">
        <f t="shared" si="58"/>
        <v>0</v>
      </c>
      <c r="AU31" s="27">
        <f t="shared" si="59"/>
        <v>1</v>
      </c>
      <c r="AV31" s="27">
        <f t="shared" si="60"/>
        <v>0</v>
      </c>
      <c r="AW31" s="27">
        <f t="shared" si="61"/>
        <v>1</v>
      </c>
      <c r="AX31" s="27">
        <f t="shared" si="62"/>
        <v>0</v>
      </c>
      <c r="AY31" s="27">
        <f t="shared" si="63"/>
        <v>1</v>
      </c>
      <c r="AZ31" s="112">
        <f t="shared" si="64"/>
        <v>0</v>
      </c>
      <c r="BA31" s="27"/>
      <c r="BB31" s="113">
        <f t="shared" si="65"/>
        <v>1</v>
      </c>
      <c r="BC31" s="27">
        <f t="shared" si="9"/>
        <v>0</v>
      </c>
      <c r="BD31" s="27">
        <f t="shared" si="66"/>
        <v>1</v>
      </c>
      <c r="BE31" s="27">
        <f t="shared" si="10"/>
        <v>0</v>
      </c>
      <c r="BF31" s="27">
        <f t="shared" si="67"/>
        <v>1</v>
      </c>
      <c r="BG31" s="27">
        <f t="shared" si="11"/>
        <v>0</v>
      </c>
      <c r="BH31" s="27">
        <f t="shared" si="68"/>
        <v>1</v>
      </c>
      <c r="BI31" s="27">
        <f t="shared" si="12"/>
        <v>0</v>
      </c>
      <c r="BJ31" s="27">
        <f t="shared" si="69"/>
        <v>1</v>
      </c>
      <c r="BK31" s="27">
        <f t="shared" si="13"/>
        <v>0</v>
      </c>
      <c r="BL31" s="27">
        <f t="shared" si="70"/>
        <v>1</v>
      </c>
      <c r="BM31" s="27">
        <f t="shared" si="14"/>
        <v>0</v>
      </c>
      <c r="BN31" s="27">
        <f t="shared" si="71"/>
        <v>1</v>
      </c>
      <c r="BO31" s="27">
        <f t="shared" si="15"/>
        <v>0</v>
      </c>
      <c r="BP31" s="27">
        <f t="shared" si="72"/>
        <v>1</v>
      </c>
      <c r="BQ31" s="27">
        <f t="shared" si="16"/>
        <v>0</v>
      </c>
      <c r="BR31" s="27">
        <f t="shared" si="73"/>
        <v>1</v>
      </c>
      <c r="BS31" s="27">
        <f t="shared" si="17"/>
        <v>0</v>
      </c>
      <c r="BT31" s="27">
        <f t="shared" si="74"/>
        <v>1</v>
      </c>
      <c r="BU31" s="27">
        <f t="shared" si="18"/>
        <v>0</v>
      </c>
      <c r="BV31" s="27">
        <f t="shared" si="75"/>
        <v>1</v>
      </c>
      <c r="BW31" s="27">
        <f t="shared" si="19"/>
        <v>0</v>
      </c>
      <c r="BX31" s="27">
        <f t="shared" si="76"/>
        <v>1</v>
      </c>
      <c r="BY31" s="112">
        <f t="shared" si="20"/>
        <v>0</v>
      </c>
      <c r="BZ31" s="28"/>
      <c r="CA31" s="113">
        <f t="shared" si="77"/>
        <v>1</v>
      </c>
      <c r="CB31" s="27">
        <f t="shared" si="21"/>
        <v>0</v>
      </c>
      <c r="CC31" s="27">
        <f t="shared" si="78"/>
        <v>1</v>
      </c>
      <c r="CD31" s="27">
        <f t="shared" si="22"/>
        <v>0</v>
      </c>
      <c r="CE31" s="27">
        <f t="shared" si="79"/>
        <v>1</v>
      </c>
      <c r="CF31" s="27">
        <f t="shared" si="23"/>
        <v>0</v>
      </c>
      <c r="CG31" s="27">
        <f t="shared" si="80"/>
        <v>1</v>
      </c>
      <c r="CH31" s="27">
        <f t="shared" si="24"/>
        <v>0</v>
      </c>
      <c r="CI31" s="27">
        <f t="shared" si="81"/>
        <v>1</v>
      </c>
      <c r="CJ31" s="27">
        <f t="shared" si="25"/>
        <v>0</v>
      </c>
      <c r="CK31" s="27">
        <f t="shared" si="82"/>
        <v>1</v>
      </c>
      <c r="CL31" s="27">
        <f t="shared" si="26"/>
        <v>0</v>
      </c>
      <c r="CM31" s="27">
        <f t="shared" si="83"/>
        <v>1</v>
      </c>
      <c r="CN31" s="27">
        <f t="shared" si="27"/>
        <v>0</v>
      </c>
      <c r="CO31" s="27">
        <f t="shared" si="84"/>
        <v>1</v>
      </c>
      <c r="CP31" s="27">
        <f t="shared" si="28"/>
        <v>0</v>
      </c>
      <c r="CQ31" s="27">
        <f t="shared" si="85"/>
        <v>1</v>
      </c>
      <c r="CR31" s="27">
        <f t="shared" si="29"/>
        <v>0</v>
      </c>
      <c r="CS31" s="27">
        <f t="shared" si="86"/>
        <v>1</v>
      </c>
      <c r="CT31" s="27">
        <f t="shared" si="30"/>
        <v>0</v>
      </c>
      <c r="CU31" s="27">
        <f t="shared" si="87"/>
        <v>1</v>
      </c>
      <c r="CV31" s="27">
        <f t="shared" si="31"/>
        <v>0</v>
      </c>
      <c r="CW31" s="27">
        <f t="shared" si="88"/>
        <v>1</v>
      </c>
      <c r="CX31" s="112">
        <f t="shared" si="32"/>
        <v>0</v>
      </c>
    </row>
    <row r="32" spans="2:102" ht="18.75" customHeight="1">
      <c r="B32" s="53">
        <v>20</v>
      </c>
      <c r="C32" s="219"/>
      <c r="D32" s="53"/>
      <c r="E32" s="93"/>
      <c r="F32" s="79">
        <f t="shared" si="33"/>
      </c>
      <c r="G32" s="79" t="str">
        <f t="shared" si="34"/>
        <v>Red</v>
      </c>
      <c r="H32" s="79">
        <f t="shared" si="0"/>
      </c>
      <c r="I32" s="79">
        <f t="shared" si="1"/>
      </c>
      <c r="J32" s="79">
        <f t="shared" si="2"/>
      </c>
      <c r="K32" s="95"/>
      <c r="L32" s="53"/>
      <c r="M32" s="93"/>
      <c r="N32" s="79">
        <f t="shared" si="35"/>
      </c>
      <c r="O32" s="79" t="str">
        <f t="shared" si="36"/>
        <v>Blue</v>
      </c>
      <c r="P32" s="79">
        <f t="shared" si="3"/>
      </c>
      <c r="Q32" s="79">
        <f t="shared" si="4"/>
      </c>
      <c r="R32" s="79">
        <f t="shared" si="5"/>
      </c>
      <c r="S32" s="95"/>
      <c r="T32" s="53">
        <f t="shared" si="37"/>
        <v>0</v>
      </c>
      <c r="U32" s="93"/>
      <c r="V32" s="79">
        <f t="shared" si="38"/>
      </c>
      <c r="W32" s="79" t="str">
        <f t="shared" si="39"/>
        <v>White</v>
      </c>
      <c r="X32" s="79">
        <f t="shared" si="6"/>
      </c>
      <c r="Y32" s="79">
        <f t="shared" si="7"/>
      </c>
      <c r="Z32" s="96">
        <f t="shared" si="8"/>
      </c>
      <c r="AA32" s="95"/>
      <c r="AB32" s="53">
        <f t="shared" si="40"/>
        <v>0</v>
      </c>
      <c r="AC32" s="113">
        <f t="shared" si="41"/>
        <v>1</v>
      </c>
      <c r="AD32" s="27">
        <f t="shared" si="42"/>
        <v>0</v>
      </c>
      <c r="AE32" s="27">
        <f t="shared" si="43"/>
        <v>1</v>
      </c>
      <c r="AF32" s="27">
        <f t="shared" si="44"/>
        <v>0</v>
      </c>
      <c r="AG32" s="27">
        <f t="shared" si="45"/>
        <v>1</v>
      </c>
      <c r="AH32" s="27">
        <f t="shared" si="46"/>
        <v>0</v>
      </c>
      <c r="AI32" s="27">
        <f t="shared" si="47"/>
        <v>1</v>
      </c>
      <c r="AJ32" s="27">
        <f t="shared" si="48"/>
        <v>0</v>
      </c>
      <c r="AK32" s="27">
        <f t="shared" si="49"/>
        <v>1</v>
      </c>
      <c r="AL32" s="27">
        <f t="shared" si="50"/>
        <v>0</v>
      </c>
      <c r="AM32" s="27">
        <f t="shared" si="51"/>
        <v>1</v>
      </c>
      <c r="AN32" s="27">
        <f t="shared" si="52"/>
        <v>0</v>
      </c>
      <c r="AO32" s="27">
        <f t="shared" si="53"/>
        <v>1</v>
      </c>
      <c r="AP32" s="27">
        <f t="shared" si="54"/>
        <v>0</v>
      </c>
      <c r="AQ32" s="27">
        <f t="shared" si="55"/>
        <v>1</v>
      </c>
      <c r="AR32" s="27">
        <f t="shared" si="56"/>
        <v>0</v>
      </c>
      <c r="AS32" s="27">
        <f t="shared" si="57"/>
        <v>1</v>
      </c>
      <c r="AT32" s="27">
        <f t="shared" si="58"/>
        <v>0</v>
      </c>
      <c r="AU32" s="27">
        <f t="shared" si="59"/>
        <v>1</v>
      </c>
      <c r="AV32" s="27">
        <f t="shared" si="60"/>
        <v>0</v>
      </c>
      <c r="AW32" s="27">
        <f t="shared" si="61"/>
        <v>1</v>
      </c>
      <c r="AX32" s="27">
        <f t="shared" si="62"/>
        <v>0</v>
      </c>
      <c r="AY32" s="27">
        <f t="shared" si="63"/>
        <v>1</v>
      </c>
      <c r="AZ32" s="112">
        <f t="shared" si="64"/>
        <v>0</v>
      </c>
      <c r="BA32" s="27"/>
      <c r="BB32" s="113">
        <f t="shared" si="65"/>
        <v>1</v>
      </c>
      <c r="BC32" s="27">
        <f t="shared" si="9"/>
        <v>0</v>
      </c>
      <c r="BD32" s="27">
        <f t="shared" si="66"/>
        <v>1</v>
      </c>
      <c r="BE32" s="27">
        <f t="shared" si="10"/>
        <v>0</v>
      </c>
      <c r="BF32" s="27">
        <f t="shared" si="67"/>
        <v>1</v>
      </c>
      <c r="BG32" s="27">
        <f t="shared" si="11"/>
        <v>0</v>
      </c>
      <c r="BH32" s="27">
        <f t="shared" si="68"/>
        <v>1</v>
      </c>
      <c r="BI32" s="27">
        <f t="shared" si="12"/>
        <v>0</v>
      </c>
      <c r="BJ32" s="27">
        <f t="shared" si="69"/>
        <v>1</v>
      </c>
      <c r="BK32" s="27">
        <f t="shared" si="13"/>
        <v>0</v>
      </c>
      <c r="BL32" s="27">
        <f t="shared" si="70"/>
        <v>1</v>
      </c>
      <c r="BM32" s="27">
        <f t="shared" si="14"/>
        <v>0</v>
      </c>
      <c r="BN32" s="27">
        <f t="shared" si="71"/>
        <v>1</v>
      </c>
      <c r="BO32" s="27">
        <f t="shared" si="15"/>
        <v>0</v>
      </c>
      <c r="BP32" s="27">
        <f t="shared" si="72"/>
        <v>1</v>
      </c>
      <c r="BQ32" s="27">
        <f t="shared" si="16"/>
        <v>0</v>
      </c>
      <c r="BR32" s="27">
        <f t="shared" si="73"/>
        <v>1</v>
      </c>
      <c r="BS32" s="27">
        <f t="shared" si="17"/>
        <v>0</v>
      </c>
      <c r="BT32" s="27">
        <f t="shared" si="74"/>
        <v>1</v>
      </c>
      <c r="BU32" s="27">
        <f t="shared" si="18"/>
        <v>0</v>
      </c>
      <c r="BV32" s="27">
        <f t="shared" si="75"/>
        <v>1</v>
      </c>
      <c r="BW32" s="27">
        <f t="shared" si="19"/>
        <v>0</v>
      </c>
      <c r="BX32" s="27">
        <f t="shared" si="76"/>
        <v>1</v>
      </c>
      <c r="BY32" s="112">
        <f t="shared" si="20"/>
        <v>0</v>
      </c>
      <c r="BZ32" s="28"/>
      <c r="CA32" s="113">
        <f t="shared" si="77"/>
        <v>1</v>
      </c>
      <c r="CB32" s="27">
        <f t="shared" si="21"/>
        <v>0</v>
      </c>
      <c r="CC32" s="27">
        <f t="shared" si="78"/>
        <v>1</v>
      </c>
      <c r="CD32" s="27">
        <f t="shared" si="22"/>
        <v>0</v>
      </c>
      <c r="CE32" s="27">
        <f t="shared" si="79"/>
        <v>1</v>
      </c>
      <c r="CF32" s="27">
        <f t="shared" si="23"/>
        <v>0</v>
      </c>
      <c r="CG32" s="27">
        <f t="shared" si="80"/>
        <v>1</v>
      </c>
      <c r="CH32" s="27">
        <f t="shared" si="24"/>
        <v>0</v>
      </c>
      <c r="CI32" s="27">
        <f t="shared" si="81"/>
        <v>1</v>
      </c>
      <c r="CJ32" s="27">
        <f t="shared" si="25"/>
        <v>0</v>
      </c>
      <c r="CK32" s="27">
        <f t="shared" si="82"/>
        <v>1</v>
      </c>
      <c r="CL32" s="27">
        <f t="shared" si="26"/>
        <v>0</v>
      </c>
      <c r="CM32" s="27">
        <f t="shared" si="83"/>
        <v>1</v>
      </c>
      <c r="CN32" s="27">
        <f t="shared" si="27"/>
        <v>0</v>
      </c>
      <c r="CO32" s="27">
        <f t="shared" si="84"/>
        <v>1</v>
      </c>
      <c r="CP32" s="27">
        <f t="shared" si="28"/>
        <v>0</v>
      </c>
      <c r="CQ32" s="27">
        <f t="shared" si="85"/>
        <v>1</v>
      </c>
      <c r="CR32" s="27">
        <f t="shared" si="29"/>
        <v>0</v>
      </c>
      <c r="CS32" s="27">
        <f t="shared" si="86"/>
        <v>1</v>
      </c>
      <c r="CT32" s="27">
        <f t="shared" si="30"/>
        <v>0</v>
      </c>
      <c r="CU32" s="27">
        <f t="shared" si="87"/>
        <v>1</v>
      </c>
      <c r="CV32" s="27">
        <f t="shared" si="31"/>
        <v>0</v>
      </c>
      <c r="CW32" s="27">
        <f t="shared" si="88"/>
        <v>1</v>
      </c>
      <c r="CX32" s="112">
        <f t="shared" si="32"/>
        <v>0</v>
      </c>
    </row>
    <row r="33" spans="2:102" ht="18.75" customHeight="1">
      <c r="B33" s="53">
        <v>21</v>
      </c>
      <c r="C33" s="219"/>
      <c r="D33" s="53"/>
      <c r="E33" s="93"/>
      <c r="F33" s="79">
        <f t="shared" si="33"/>
      </c>
      <c r="G33" s="79" t="str">
        <f t="shared" si="34"/>
        <v>Red</v>
      </c>
      <c r="H33" s="79">
        <f t="shared" si="0"/>
      </c>
      <c r="I33" s="79">
        <f t="shared" si="1"/>
      </c>
      <c r="J33" s="79">
        <f t="shared" si="2"/>
      </c>
      <c r="K33" s="95"/>
      <c r="L33" s="53"/>
      <c r="M33" s="93"/>
      <c r="N33" s="79">
        <f t="shared" si="35"/>
      </c>
      <c r="O33" s="79" t="str">
        <f t="shared" si="36"/>
        <v>Blue</v>
      </c>
      <c r="P33" s="79">
        <f t="shared" si="3"/>
      </c>
      <c r="Q33" s="79">
        <f t="shared" si="4"/>
      </c>
      <c r="R33" s="79">
        <f t="shared" si="5"/>
      </c>
      <c r="S33" s="95"/>
      <c r="T33" s="53">
        <f t="shared" si="37"/>
        <v>0</v>
      </c>
      <c r="U33" s="93"/>
      <c r="V33" s="79">
        <f t="shared" si="38"/>
      </c>
      <c r="W33" s="79" t="str">
        <f t="shared" si="39"/>
        <v>White</v>
      </c>
      <c r="X33" s="79">
        <f t="shared" si="6"/>
      </c>
      <c r="Y33" s="79">
        <f t="shared" si="7"/>
      </c>
      <c r="Z33" s="96">
        <f t="shared" si="8"/>
      </c>
      <c r="AA33" s="95"/>
      <c r="AB33" s="53">
        <f t="shared" si="40"/>
        <v>0</v>
      </c>
      <c r="AC33" s="113">
        <f t="shared" si="41"/>
        <v>1</v>
      </c>
      <c r="AD33" s="27">
        <f t="shared" si="42"/>
        <v>0</v>
      </c>
      <c r="AE33" s="27">
        <f t="shared" si="43"/>
        <v>1</v>
      </c>
      <c r="AF33" s="27">
        <f t="shared" si="44"/>
        <v>0</v>
      </c>
      <c r="AG33" s="27">
        <f t="shared" si="45"/>
        <v>1</v>
      </c>
      <c r="AH33" s="27">
        <f t="shared" si="46"/>
        <v>0</v>
      </c>
      <c r="AI33" s="27">
        <f t="shared" si="47"/>
        <v>1</v>
      </c>
      <c r="AJ33" s="27">
        <f t="shared" si="48"/>
        <v>0</v>
      </c>
      <c r="AK33" s="27">
        <f t="shared" si="49"/>
        <v>1</v>
      </c>
      <c r="AL33" s="27">
        <f t="shared" si="50"/>
        <v>0</v>
      </c>
      <c r="AM33" s="27">
        <f t="shared" si="51"/>
        <v>1</v>
      </c>
      <c r="AN33" s="27">
        <f t="shared" si="52"/>
        <v>0</v>
      </c>
      <c r="AO33" s="27">
        <f t="shared" si="53"/>
        <v>1</v>
      </c>
      <c r="AP33" s="27">
        <f t="shared" si="54"/>
        <v>0</v>
      </c>
      <c r="AQ33" s="27">
        <f t="shared" si="55"/>
        <v>1</v>
      </c>
      <c r="AR33" s="27">
        <f t="shared" si="56"/>
        <v>0</v>
      </c>
      <c r="AS33" s="27">
        <f t="shared" si="57"/>
        <v>1</v>
      </c>
      <c r="AT33" s="27">
        <f t="shared" si="58"/>
        <v>0</v>
      </c>
      <c r="AU33" s="27">
        <f t="shared" si="59"/>
        <v>1</v>
      </c>
      <c r="AV33" s="27">
        <f t="shared" si="60"/>
        <v>0</v>
      </c>
      <c r="AW33" s="27">
        <f t="shared" si="61"/>
        <v>1</v>
      </c>
      <c r="AX33" s="27">
        <f t="shared" si="62"/>
        <v>0</v>
      </c>
      <c r="AY33" s="27">
        <f t="shared" si="63"/>
        <v>1</v>
      </c>
      <c r="AZ33" s="112">
        <f t="shared" si="64"/>
        <v>0</v>
      </c>
      <c r="BA33" s="27"/>
      <c r="BB33" s="113">
        <f t="shared" si="65"/>
        <v>1</v>
      </c>
      <c r="BC33" s="27">
        <f t="shared" si="9"/>
        <v>0</v>
      </c>
      <c r="BD33" s="27">
        <f t="shared" si="66"/>
        <v>1</v>
      </c>
      <c r="BE33" s="27">
        <f t="shared" si="10"/>
        <v>0</v>
      </c>
      <c r="BF33" s="27">
        <f t="shared" si="67"/>
        <v>1</v>
      </c>
      <c r="BG33" s="27">
        <f t="shared" si="11"/>
        <v>0</v>
      </c>
      <c r="BH33" s="27">
        <f t="shared" si="68"/>
        <v>1</v>
      </c>
      <c r="BI33" s="27">
        <f t="shared" si="12"/>
        <v>0</v>
      </c>
      <c r="BJ33" s="27">
        <f t="shared" si="69"/>
        <v>1</v>
      </c>
      <c r="BK33" s="27">
        <f t="shared" si="13"/>
        <v>0</v>
      </c>
      <c r="BL33" s="27">
        <f t="shared" si="70"/>
        <v>1</v>
      </c>
      <c r="BM33" s="27">
        <f t="shared" si="14"/>
        <v>0</v>
      </c>
      <c r="BN33" s="27">
        <f t="shared" si="71"/>
        <v>1</v>
      </c>
      <c r="BO33" s="27">
        <f t="shared" si="15"/>
        <v>0</v>
      </c>
      <c r="BP33" s="27">
        <f t="shared" si="72"/>
        <v>1</v>
      </c>
      <c r="BQ33" s="27">
        <f t="shared" si="16"/>
        <v>0</v>
      </c>
      <c r="BR33" s="27">
        <f t="shared" si="73"/>
        <v>1</v>
      </c>
      <c r="BS33" s="27">
        <f t="shared" si="17"/>
        <v>0</v>
      </c>
      <c r="BT33" s="27">
        <f t="shared" si="74"/>
        <v>1</v>
      </c>
      <c r="BU33" s="27">
        <f t="shared" si="18"/>
        <v>0</v>
      </c>
      <c r="BV33" s="27">
        <f t="shared" si="75"/>
        <v>1</v>
      </c>
      <c r="BW33" s="27">
        <f t="shared" si="19"/>
        <v>0</v>
      </c>
      <c r="BX33" s="27">
        <f t="shared" si="76"/>
        <v>1</v>
      </c>
      <c r="BY33" s="112">
        <f t="shared" si="20"/>
        <v>0</v>
      </c>
      <c r="BZ33" s="28"/>
      <c r="CA33" s="113">
        <f t="shared" si="77"/>
        <v>1</v>
      </c>
      <c r="CB33" s="27">
        <f t="shared" si="21"/>
        <v>0</v>
      </c>
      <c r="CC33" s="27">
        <f t="shared" si="78"/>
        <v>1</v>
      </c>
      <c r="CD33" s="27">
        <f t="shared" si="22"/>
        <v>0</v>
      </c>
      <c r="CE33" s="27">
        <f t="shared" si="79"/>
        <v>1</v>
      </c>
      <c r="CF33" s="27">
        <f t="shared" si="23"/>
        <v>0</v>
      </c>
      <c r="CG33" s="27">
        <f t="shared" si="80"/>
        <v>1</v>
      </c>
      <c r="CH33" s="27">
        <f t="shared" si="24"/>
        <v>0</v>
      </c>
      <c r="CI33" s="27">
        <f t="shared" si="81"/>
        <v>1</v>
      </c>
      <c r="CJ33" s="27">
        <f t="shared" si="25"/>
        <v>0</v>
      </c>
      <c r="CK33" s="27">
        <f t="shared" si="82"/>
        <v>1</v>
      </c>
      <c r="CL33" s="27">
        <f t="shared" si="26"/>
        <v>0</v>
      </c>
      <c r="CM33" s="27">
        <f t="shared" si="83"/>
        <v>1</v>
      </c>
      <c r="CN33" s="27">
        <f t="shared" si="27"/>
        <v>0</v>
      </c>
      <c r="CO33" s="27">
        <f t="shared" si="84"/>
        <v>1</v>
      </c>
      <c r="CP33" s="27">
        <f t="shared" si="28"/>
        <v>0</v>
      </c>
      <c r="CQ33" s="27">
        <f t="shared" si="85"/>
        <v>1</v>
      </c>
      <c r="CR33" s="27">
        <f t="shared" si="29"/>
        <v>0</v>
      </c>
      <c r="CS33" s="27">
        <f t="shared" si="86"/>
        <v>1</v>
      </c>
      <c r="CT33" s="27">
        <f t="shared" si="30"/>
        <v>0</v>
      </c>
      <c r="CU33" s="27">
        <f t="shared" si="87"/>
        <v>1</v>
      </c>
      <c r="CV33" s="27">
        <f t="shared" si="31"/>
        <v>0</v>
      </c>
      <c r="CW33" s="27">
        <f t="shared" si="88"/>
        <v>1</v>
      </c>
      <c r="CX33" s="112">
        <f t="shared" si="32"/>
        <v>0</v>
      </c>
    </row>
    <row r="34" spans="2:102" ht="18.75" customHeight="1">
      <c r="B34" s="53">
        <v>22</v>
      </c>
      <c r="C34" s="219"/>
      <c r="D34" s="53"/>
      <c r="E34" s="93"/>
      <c r="F34" s="79">
        <f t="shared" si="33"/>
      </c>
      <c r="G34" s="79" t="str">
        <f t="shared" si="34"/>
        <v>Red</v>
      </c>
      <c r="H34" s="79">
        <f t="shared" si="0"/>
      </c>
      <c r="I34" s="79">
        <f t="shared" si="1"/>
      </c>
      <c r="J34" s="79">
        <f t="shared" si="2"/>
      </c>
      <c r="K34" s="95"/>
      <c r="L34" s="53"/>
      <c r="M34" s="93"/>
      <c r="N34" s="79">
        <f t="shared" si="35"/>
      </c>
      <c r="O34" s="79" t="str">
        <f t="shared" si="36"/>
        <v>Blue</v>
      </c>
      <c r="P34" s="79">
        <f t="shared" si="3"/>
      </c>
      <c r="Q34" s="79">
        <f t="shared" si="4"/>
      </c>
      <c r="R34" s="79">
        <f t="shared" si="5"/>
      </c>
      <c r="S34" s="95"/>
      <c r="T34" s="53">
        <f t="shared" si="37"/>
        <v>0</v>
      </c>
      <c r="U34" s="93"/>
      <c r="V34" s="79">
        <f t="shared" si="38"/>
      </c>
      <c r="W34" s="79" t="str">
        <f t="shared" si="39"/>
        <v>White</v>
      </c>
      <c r="X34" s="79">
        <f t="shared" si="6"/>
      </c>
      <c r="Y34" s="79">
        <f t="shared" si="7"/>
      </c>
      <c r="Z34" s="96">
        <f t="shared" si="8"/>
      </c>
      <c r="AA34" s="95"/>
      <c r="AB34" s="53">
        <f t="shared" si="40"/>
        <v>0</v>
      </c>
      <c r="AC34" s="113">
        <f t="shared" si="41"/>
        <v>1</v>
      </c>
      <c r="AD34" s="27">
        <f t="shared" si="42"/>
        <v>0</v>
      </c>
      <c r="AE34" s="27">
        <f t="shared" si="43"/>
        <v>1</v>
      </c>
      <c r="AF34" s="27">
        <f t="shared" si="44"/>
        <v>0</v>
      </c>
      <c r="AG34" s="27">
        <f t="shared" si="45"/>
        <v>1</v>
      </c>
      <c r="AH34" s="27">
        <f t="shared" si="46"/>
        <v>0</v>
      </c>
      <c r="AI34" s="27">
        <f t="shared" si="47"/>
        <v>1</v>
      </c>
      <c r="AJ34" s="27">
        <f t="shared" si="48"/>
        <v>0</v>
      </c>
      <c r="AK34" s="27">
        <f t="shared" si="49"/>
        <v>1</v>
      </c>
      <c r="AL34" s="27">
        <f t="shared" si="50"/>
        <v>0</v>
      </c>
      <c r="AM34" s="27">
        <f t="shared" si="51"/>
        <v>1</v>
      </c>
      <c r="AN34" s="27">
        <f t="shared" si="52"/>
        <v>0</v>
      </c>
      <c r="AO34" s="27">
        <f t="shared" si="53"/>
        <v>1</v>
      </c>
      <c r="AP34" s="27">
        <f t="shared" si="54"/>
        <v>0</v>
      </c>
      <c r="AQ34" s="27">
        <f t="shared" si="55"/>
        <v>1</v>
      </c>
      <c r="AR34" s="27">
        <f t="shared" si="56"/>
        <v>0</v>
      </c>
      <c r="AS34" s="27">
        <f t="shared" si="57"/>
        <v>1</v>
      </c>
      <c r="AT34" s="27">
        <f t="shared" si="58"/>
        <v>0</v>
      </c>
      <c r="AU34" s="27">
        <f t="shared" si="59"/>
        <v>1</v>
      </c>
      <c r="AV34" s="27">
        <f t="shared" si="60"/>
        <v>0</v>
      </c>
      <c r="AW34" s="27">
        <f t="shared" si="61"/>
        <v>1</v>
      </c>
      <c r="AX34" s="27">
        <f t="shared" si="62"/>
        <v>0</v>
      </c>
      <c r="AY34" s="27">
        <f t="shared" si="63"/>
        <v>1</v>
      </c>
      <c r="AZ34" s="112">
        <f t="shared" si="64"/>
        <v>0</v>
      </c>
      <c r="BA34" s="27"/>
      <c r="BB34" s="113">
        <f t="shared" si="65"/>
        <v>1</v>
      </c>
      <c r="BC34" s="27">
        <f t="shared" si="9"/>
        <v>0</v>
      </c>
      <c r="BD34" s="27">
        <f t="shared" si="66"/>
        <v>1</v>
      </c>
      <c r="BE34" s="27">
        <f t="shared" si="10"/>
        <v>0</v>
      </c>
      <c r="BF34" s="27">
        <f t="shared" si="67"/>
        <v>1</v>
      </c>
      <c r="BG34" s="27">
        <f t="shared" si="11"/>
        <v>0</v>
      </c>
      <c r="BH34" s="27">
        <f t="shared" si="68"/>
        <v>1</v>
      </c>
      <c r="BI34" s="27">
        <f t="shared" si="12"/>
        <v>0</v>
      </c>
      <c r="BJ34" s="27">
        <f t="shared" si="69"/>
        <v>1</v>
      </c>
      <c r="BK34" s="27">
        <f t="shared" si="13"/>
        <v>0</v>
      </c>
      <c r="BL34" s="27">
        <f t="shared" si="70"/>
        <v>1</v>
      </c>
      <c r="BM34" s="27">
        <f t="shared" si="14"/>
        <v>0</v>
      </c>
      <c r="BN34" s="27">
        <f t="shared" si="71"/>
        <v>1</v>
      </c>
      <c r="BO34" s="27">
        <f t="shared" si="15"/>
        <v>0</v>
      </c>
      <c r="BP34" s="27">
        <f t="shared" si="72"/>
        <v>1</v>
      </c>
      <c r="BQ34" s="27">
        <f t="shared" si="16"/>
        <v>0</v>
      </c>
      <c r="BR34" s="27">
        <f t="shared" si="73"/>
        <v>1</v>
      </c>
      <c r="BS34" s="27">
        <f t="shared" si="17"/>
        <v>0</v>
      </c>
      <c r="BT34" s="27">
        <f t="shared" si="74"/>
        <v>1</v>
      </c>
      <c r="BU34" s="27">
        <f t="shared" si="18"/>
        <v>0</v>
      </c>
      <c r="BV34" s="27">
        <f t="shared" si="75"/>
        <v>1</v>
      </c>
      <c r="BW34" s="27">
        <f t="shared" si="19"/>
        <v>0</v>
      </c>
      <c r="BX34" s="27">
        <f t="shared" si="76"/>
        <v>1</v>
      </c>
      <c r="BY34" s="112">
        <f t="shared" si="20"/>
        <v>0</v>
      </c>
      <c r="BZ34" s="28"/>
      <c r="CA34" s="113">
        <f t="shared" si="77"/>
        <v>1</v>
      </c>
      <c r="CB34" s="27">
        <f t="shared" si="21"/>
        <v>0</v>
      </c>
      <c r="CC34" s="27">
        <f t="shared" si="78"/>
        <v>1</v>
      </c>
      <c r="CD34" s="27">
        <f t="shared" si="22"/>
        <v>0</v>
      </c>
      <c r="CE34" s="27">
        <f t="shared" si="79"/>
        <v>1</v>
      </c>
      <c r="CF34" s="27">
        <f t="shared" si="23"/>
        <v>0</v>
      </c>
      <c r="CG34" s="27">
        <f t="shared" si="80"/>
        <v>1</v>
      </c>
      <c r="CH34" s="27">
        <f t="shared" si="24"/>
        <v>0</v>
      </c>
      <c r="CI34" s="27">
        <f t="shared" si="81"/>
        <v>1</v>
      </c>
      <c r="CJ34" s="27">
        <f t="shared" si="25"/>
        <v>0</v>
      </c>
      <c r="CK34" s="27">
        <f t="shared" si="82"/>
        <v>1</v>
      </c>
      <c r="CL34" s="27">
        <f t="shared" si="26"/>
        <v>0</v>
      </c>
      <c r="CM34" s="27">
        <f t="shared" si="83"/>
        <v>1</v>
      </c>
      <c r="CN34" s="27">
        <f t="shared" si="27"/>
        <v>0</v>
      </c>
      <c r="CO34" s="27">
        <f t="shared" si="84"/>
        <v>1</v>
      </c>
      <c r="CP34" s="27">
        <f t="shared" si="28"/>
        <v>0</v>
      </c>
      <c r="CQ34" s="27">
        <f t="shared" si="85"/>
        <v>1</v>
      </c>
      <c r="CR34" s="27">
        <f t="shared" si="29"/>
        <v>0</v>
      </c>
      <c r="CS34" s="27">
        <f t="shared" si="86"/>
        <v>1</v>
      </c>
      <c r="CT34" s="27">
        <f t="shared" si="30"/>
        <v>0</v>
      </c>
      <c r="CU34" s="27">
        <f t="shared" si="87"/>
        <v>1</v>
      </c>
      <c r="CV34" s="27">
        <f t="shared" si="31"/>
        <v>0</v>
      </c>
      <c r="CW34" s="27">
        <f t="shared" si="88"/>
        <v>1</v>
      </c>
      <c r="CX34" s="112">
        <f t="shared" si="32"/>
        <v>0</v>
      </c>
    </row>
    <row r="35" spans="2:102" ht="18.75" customHeight="1">
      <c r="B35" s="53">
        <v>23</v>
      </c>
      <c r="C35" s="219"/>
      <c r="D35" s="53"/>
      <c r="E35" s="93"/>
      <c r="F35" s="79">
        <f t="shared" si="33"/>
      </c>
      <c r="G35" s="79" t="str">
        <f t="shared" si="34"/>
        <v>Red</v>
      </c>
      <c r="H35" s="79">
        <f t="shared" si="0"/>
      </c>
      <c r="I35" s="79">
        <f t="shared" si="1"/>
      </c>
      <c r="J35" s="79">
        <f t="shared" si="2"/>
      </c>
      <c r="K35" s="95"/>
      <c r="L35" s="53"/>
      <c r="M35" s="93"/>
      <c r="N35" s="79">
        <f t="shared" si="35"/>
      </c>
      <c r="O35" s="79" t="str">
        <f t="shared" si="36"/>
        <v>Blue</v>
      </c>
      <c r="P35" s="79">
        <f t="shared" si="3"/>
      </c>
      <c r="Q35" s="79">
        <f t="shared" si="4"/>
      </c>
      <c r="R35" s="79">
        <f t="shared" si="5"/>
      </c>
      <c r="S35" s="95"/>
      <c r="T35" s="53">
        <f t="shared" si="37"/>
        <v>0</v>
      </c>
      <c r="U35" s="93"/>
      <c r="V35" s="79">
        <f t="shared" si="38"/>
      </c>
      <c r="W35" s="79" t="str">
        <f t="shared" si="39"/>
        <v>White</v>
      </c>
      <c r="X35" s="79">
        <f t="shared" si="6"/>
      </c>
      <c r="Y35" s="79">
        <f t="shared" si="7"/>
      </c>
      <c r="Z35" s="96">
        <f t="shared" si="8"/>
      </c>
      <c r="AA35" s="95"/>
      <c r="AB35" s="53">
        <f t="shared" si="40"/>
        <v>0</v>
      </c>
      <c r="AC35" s="113">
        <f t="shared" si="41"/>
        <v>1</v>
      </c>
      <c r="AD35" s="27">
        <f t="shared" si="42"/>
        <v>0</v>
      </c>
      <c r="AE35" s="27">
        <f t="shared" si="43"/>
        <v>1</v>
      </c>
      <c r="AF35" s="27">
        <f t="shared" si="44"/>
        <v>0</v>
      </c>
      <c r="AG35" s="27">
        <f t="shared" si="45"/>
        <v>1</v>
      </c>
      <c r="AH35" s="27">
        <f t="shared" si="46"/>
        <v>0</v>
      </c>
      <c r="AI35" s="27">
        <f t="shared" si="47"/>
        <v>1</v>
      </c>
      <c r="AJ35" s="27">
        <f t="shared" si="48"/>
        <v>0</v>
      </c>
      <c r="AK35" s="27">
        <f t="shared" si="49"/>
        <v>1</v>
      </c>
      <c r="AL35" s="27">
        <f t="shared" si="50"/>
        <v>0</v>
      </c>
      <c r="AM35" s="27">
        <f t="shared" si="51"/>
        <v>1</v>
      </c>
      <c r="AN35" s="27">
        <f t="shared" si="52"/>
        <v>0</v>
      </c>
      <c r="AO35" s="27">
        <f t="shared" si="53"/>
        <v>1</v>
      </c>
      <c r="AP35" s="27">
        <f t="shared" si="54"/>
        <v>0</v>
      </c>
      <c r="AQ35" s="27">
        <f t="shared" si="55"/>
        <v>1</v>
      </c>
      <c r="AR35" s="27">
        <f t="shared" si="56"/>
        <v>0</v>
      </c>
      <c r="AS35" s="27">
        <f t="shared" si="57"/>
        <v>1</v>
      </c>
      <c r="AT35" s="27">
        <f t="shared" si="58"/>
        <v>0</v>
      </c>
      <c r="AU35" s="27">
        <f t="shared" si="59"/>
        <v>1</v>
      </c>
      <c r="AV35" s="27">
        <f t="shared" si="60"/>
        <v>0</v>
      </c>
      <c r="AW35" s="27">
        <f t="shared" si="61"/>
        <v>1</v>
      </c>
      <c r="AX35" s="27">
        <f t="shared" si="62"/>
        <v>0</v>
      </c>
      <c r="AY35" s="27">
        <f t="shared" si="63"/>
        <v>1</v>
      </c>
      <c r="AZ35" s="112">
        <f t="shared" si="64"/>
        <v>0</v>
      </c>
      <c r="BA35" s="27"/>
      <c r="BB35" s="113">
        <f t="shared" si="65"/>
        <v>1</v>
      </c>
      <c r="BC35" s="27">
        <f t="shared" si="9"/>
        <v>0</v>
      </c>
      <c r="BD35" s="27">
        <f t="shared" si="66"/>
        <v>1</v>
      </c>
      <c r="BE35" s="27">
        <f t="shared" si="10"/>
        <v>0</v>
      </c>
      <c r="BF35" s="27">
        <f t="shared" si="67"/>
        <v>1</v>
      </c>
      <c r="BG35" s="27">
        <f t="shared" si="11"/>
        <v>0</v>
      </c>
      <c r="BH35" s="27">
        <f t="shared" si="68"/>
        <v>1</v>
      </c>
      <c r="BI35" s="27">
        <f t="shared" si="12"/>
        <v>0</v>
      </c>
      <c r="BJ35" s="27">
        <f t="shared" si="69"/>
        <v>1</v>
      </c>
      <c r="BK35" s="27">
        <f t="shared" si="13"/>
        <v>0</v>
      </c>
      <c r="BL35" s="27">
        <f t="shared" si="70"/>
        <v>1</v>
      </c>
      <c r="BM35" s="27">
        <f t="shared" si="14"/>
        <v>0</v>
      </c>
      <c r="BN35" s="27">
        <f t="shared" si="71"/>
        <v>1</v>
      </c>
      <c r="BO35" s="27">
        <f t="shared" si="15"/>
        <v>0</v>
      </c>
      <c r="BP35" s="27">
        <f t="shared" si="72"/>
        <v>1</v>
      </c>
      <c r="BQ35" s="27">
        <f t="shared" si="16"/>
        <v>0</v>
      </c>
      <c r="BR35" s="27">
        <f t="shared" si="73"/>
        <v>1</v>
      </c>
      <c r="BS35" s="27">
        <f t="shared" si="17"/>
        <v>0</v>
      </c>
      <c r="BT35" s="27">
        <f t="shared" si="74"/>
        <v>1</v>
      </c>
      <c r="BU35" s="27">
        <f t="shared" si="18"/>
        <v>0</v>
      </c>
      <c r="BV35" s="27">
        <f t="shared" si="75"/>
        <v>1</v>
      </c>
      <c r="BW35" s="27">
        <f t="shared" si="19"/>
        <v>0</v>
      </c>
      <c r="BX35" s="27">
        <f t="shared" si="76"/>
        <v>1</v>
      </c>
      <c r="BY35" s="112">
        <f t="shared" si="20"/>
        <v>0</v>
      </c>
      <c r="BZ35" s="28"/>
      <c r="CA35" s="113">
        <f t="shared" si="77"/>
        <v>1</v>
      </c>
      <c r="CB35" s="27">
        <f t="shared" si="21"/>
        <v>0</v>
      </c>
      <c r="CC35" s="27">
        <f t="shared" si="78"/>
        <v>1</v>
      </c>
      <c r="CD35" s="27">
        <f t="shared" si="22"/>
        <v>0</v>
      </c>
      <c r="CE35" s="27">
        <f t="shared" si="79"/>
        <v>1</v>
      </c>
      <c r="CF35" s="27">
        <f t="shared" si="23"/>
        <v>0</v>
      </c>
      <c r="CG35" s="27">
        <f t="shared" si="80"/>
        <v>1</v>
      </c>
      <c r="CH35" s="27">
        <f t="shared" si="24"/>
        <v>0</v>
      </c>
      <c r="CI35" s="27">
        <f t="shared" si="81"/>
        <v>1</v>
      </c>
      <c r="CJ35" s="27">
        <f t="shared" si="25"/>
        <v>0</v>
      </c>
      <c r="CK35" s="27">
        <f t="shared" si="82"/>
        <v>1</v>
      </c>
      <c r="CL35" s="27">
        <f t="shared" si="26"/>
        <v>0</v>
      </c>
      <c r="CM35" s="27">
        <f t="shared" si="83"/>
        <v>1</v>
      </c>
      <c r="CN35" s="27">
        <f t="shared" si="27"/>
        <v>0</v>
      </c>
      <c r="CO35" s="27">
        <f t="shared" si="84"/>
        <v>1</v>
      </c>
      <c r="CP35" s="27">
        <f t="shared" si="28"/>
        <v>0</v>
      </c>
      <c r="CQ35" s="27">
        <f t="shared" si="85"/>
        <v>1</v>
      </c>
      <c r="CR35" s="27">
        <f t="shared" si="29"/>
        <v>0</v>
      </c>
      <c r="CS35" s="27">
        <f t="shared" si="86"/>
        <v>1</v>
      </c>
      <c r="CT35" s="27">
        <f t="shared" si="30"/>
        <v>0</v>
      </c>
      <c r="CU35" s="27">
        <f t="shared" si="87"/>
        <v>1</v>
      </c>
      <c r="CV35" s="27">
        <f t="shared" si="31"/>
        <v>0</v>
      </c>
      <c r="CW35" s="27">
        <f t="shared" si="88"/>
        <v>1</v>
      </c>
      <c r="CX35" s="112">
        <f t="shared" si="32"/>
        <v>0</v>
      </c>
    </row>
    <row r="36" spans="2:102" ht="18.75" customHeight="1" thickBot="1">
      <c r="B36" s="53">
        <v>24</v>
      </c>
      <c r="C36" s="220"/>
      <c r="D36" s="53"/>
      <c r="E36" s="97"/>
      <c r="F36" s="98">
        <f t="shared" si="33"/>
      </c>
      <c r="G36" s="98" t="str">
        <f t="shared" si="34"/>
        <v>Red</v>
      </c>
      <c r="H36" s="98">
        <f t="shared" si="0"/>
      </c>
      <c r="I36" s="98">
        <f t="shared" si="1"/>
      </c>
      <c r="J36" s="98">
        <f t="shared" si="2"/>
      </c>
      <c r="K36" s="99"/>
      <c r="L36" s="53"/>
      <c r="M36" s="97"/>
      <c r="N36" s="98">
        <f t="shared" si="35"/>
      </c>
      <c r="O36" s="98" t="str">
        <f t="shared" si="36"/>
        <v>Blue</v>
      </c>
      <c r="P36" s="98">
        <f t="shared" si="3"/>
      </c>
      <c r="Q36" s="98">
        <f t="shared" si="4"/>
      </c>
      <c r="R36" s="98">
        <f t="shared" si="5"/>
      </c>
      <c r="S36" s="99"/>
      <c r="T36" s="53">
        <f t="shared" si="37"/>
        <v>0</v>
      </c>
      <c r="U36" s="97"/>
      <c r="V36" s="98">
        <f t="shared" si="38"/>
      </c>
      <c r="W36" s="98" t="str">
        <f t="shared" si="39"/>
        <v>White</v>
      </c>
      <c r="X36" s="98">
        <f t="shared" si="6"/>
      </c>
      <c r="Y36" s="98">
        <f t="shared" si="7"/>
      </c>
      <c r="Z36" s="100">
        <f t="shared" si="8"/>
      </c>
      <c r="AA36" s="99"/>
      <c r="AB36" s="53">
        <f t="shared" si="40"/>
        <v>0</v>
      </c>
      <c r="AC36" s="114">
        <f t="shared" si="41"/>
        <v>1</v>
      </c>
      <c r="AD36" s="71">
        <f t="shared" si="42"/>
        <v>0</v>
      </c>
      <c r="AE36" s="71">
        <f t="shared" si="43"/>
        <v>1</v>
      </c>
      <c r="AF36" s="71">
        <f t="shared" si="44"/>
        <v>0</v>
      </c>
      <c r="AG36" s="71">
        <f t="shared" si="45"/>
        <v>1</v>
      </c>
      <c r="AH36" s="71">
        <f t="shared" si="46"/>
        <v>0</v>
      </c>
      <c r="AI36" s="71">
        <f t="shared" si="47"/>
        <v>1</v>
      </c>
      <c r="AJ36" s="71">
        <f t="shared" si="48"/>
        <v>0</v>
      </c>
      <c r="AK36" s="71">
        <f t="shared" si="49"/>
        <v>1</v>
      </c>
      <c r="AL36" s="71">
        <f t="shared" si="50"/>
        <v>0</v>
      </c>
      <c r="AM36" s="71">
        <f t="shared" si="51"/>
        <v>1</v>
      </c>
      <c r="AN36" s="71">
        <f t="shared" si="52"/>
        <v>0</v>
      </c>
      <c r="AO36" s="71">
        <f t="shared" si="53"/>
        <v>1</v>
      </c>
      <c r="AP36" s="71">
        <f t="shared" si="54"/>
        <v>0</v>
      </c>
      <c r="AQ36" s="71">
        <f t="shared" si="55"/>
        <v>1</v>
      </c>
      <c r="AR36" s="71">
        <f t="shared" si="56"/>
        <v>0</v>
      </c>
      <c r="AS36" s="71">
        <f t="shared" si="57"/>
        <v>1</v>
      </c>
      <c r="AT36" s="71">
        <f t="shared" si="58"/>
        <v>0</v>
      </c>
      <c r="AU36" s="71">
        <f t="shared" si="59"/>
        <v>1</v>
      </c>
      <c r="AV36" s="71">
        <f t="shared" si="60"/>
        <v>0</v>
      </c>
      <c r="AW36" s="71">
        <f t="shared" si="61"/>
        <v>1</v>
      </c>
      <c r="AX36" s="71">
        <f t="shared" si="62"/>
        <v>0</v>
      </c>
      <c r="AY36" s="71">
        <f t="shared" si="63"/>
        <v>1</v>
      </c>
      <c r="AZ36" s="115">
        <f t="shared" si="64"/>
        <v>0</v>
      </c>
      <c r="BA36" s="27"/>
      <c r="BB36" s="114">
        <f t="shared" si="65"/>
        <v>1</v>
      </c>
      <c r="BC36" s="71">
        <f t="shared" si="9"/>
        <v>0</v>
      </c>
      <c r="BD36" s="71">
        <f t="shared" si="66"/>
        <v>1</v>
      </c>
      <c r="BE36" s="71">
        <f t="shared" si="10"/>
        <v>0</v>
      </c>
      <c r="BF36" s="71">
        <f t="shared" si="67"/>
        <v>1</v>
      </c>
      <c r="BG36" s="71">
        <f t="shared" si="11"/>
        <v>0</v>
      </c>
      <c r="BH36" s="71">
        <f t="shared" si="68"/>
        <v>1</v>
      </c>
      <c r="BI36" s="71">
        <f t="shared" si="12"/>
        <v>0</v>
      </c>
      <c r="BJ36" s="71">
        <f t="shared" si="69"/>
        <v>1</v>
      </c>
      <c r="BK36" s="71">
        <f t="shared" si="13"/>
        <v>0</v>
      </c>
      <c r="BL36" s="71">
        <f t="shared" si="70"/>
        <v>1</v>
      </c>
      <c r="BM36" s="71">
        <f t="shared" si="14"/>
        <v>0</v>
      </c>
      <c r="BN36" s="71">
        <f t="shared" si="71"/>
        <v>1</v>
      </c>
      <c r="BO36" s="71">
        <f t="shared" si="15"/>
        <v>0</v>
      </c>
      <c r="BP36" s="71">
        <f t="shared" si="72"/>
        <v>1</v>
      </c>
      <c r="BQ36" s="71">
        <f t="shared" si="16"/>
        <v>0</v>
      </c>
      <c r="BR36" s="71">
        <f t="shared" si="73"/>
        <v>1</v>
      </c>
      <c r="BS36" s="71">
        <f t="shared" si="17"/>
        <v>0</v>
      </c>
      <c r="BT36" s="71">
        <f t="shared" si="74"/>
        <v>1</v>
      </c>
      <c r="BU36" s="71">
        <f t="shared" si="18"/>
        <v>0</v>
      </c>
      <c r="BV36" s="71">
        <f t="shared" si="75"/>
        <v>1</v>
      </c>
      <c r="BW36" s="71">
        <f t="shared" si="19"/>
        <v>0</v>
      </c>
      <c r="BX36" s="71">
        <f t="shared" si="76"/>
        <v>1</v>
      </c>
      <c r="BY36" s="115">
        <f t="shared" si="20"/>
        <v>0</v>
      </c>
      <c r="BZ36" s="28"/>
      <c r="CA36" s="114">
        <f t="shared" si="77"/>
        <v>1</v>
      </c>
      <c r="CB36" s="71">
        <f t="shared" si="21"/>
        <v>0</v>
      </c>
      <c r="CC36" s="71">
        <f t="shared" si="78"/>
        <v>1</v>
      </c>
      <c r="CD36" s="71">
        <f t="shared" si="22"/>
        <v>0</v>
      </c>
      <c r="CE36" s="71">
        <f t="shared" si="79"/>
        <v>1</v>
      </c>
      <c r="CF36" s="71">
        <f t="shared" si="23"/>
        <v>0</v>
      </c>
      <c r="CG36" s="71">
        <f t="shared" si="80"/>
        <v>1</v>
      </c>
      <c r="CH36" s="71">
        <f t="shared" si="24"/>
        <v>0</v>
      </c>
      <c r="CI36" s="71">
        <f t="shared" si="81"/>
        <v>1</v>
      </c>
      <c r="CJ36" s="71">
        <f t="shared" si="25"/>
        <v>0</v>
      </c>
      <c r="CK36" s="71">
        <f t="shared" si="82"/>
        <v>1</v>
      </c>
      <c r="CL36" s="71">
        <f t="shared" si="26"/>
        <v>0</v>
      </c>
      <c r="CM36" s="71">
        <f t="shared" si="83"/>
        <v>1</v>
      </c>
      <c r="CN36" s="71">
        <f t="shared" si="27"/>
        <v>0</v>
      </c>
      <c r="CO36" s="71">
        <f t="shared" si="84"/>
        <v>1</v>
      </c>
      <c r="CP36" s="71">
        <f t="shared" si="28"/>
        <v>0</v>
      </c>
      <c r="CQ36" s="71">
        <f t="shared" si="85"/>
        <v>1</v>
      </c>
      <c r="CR36" s="71">
        <f t="shared" si="29"/>
        <v>0</v>
      </c>
      <c r="CS36" s="71">
        <f t="shared" si="86"/>
        <v>1</v>
      </c>
      <c r="CT36" s="71">
        <f t="shared" si="30"/>
        <v>0</v>
      </c>
      <c r="CU36" s="71">
        <f t="shared" si="87"/>
        <v>1</v>
      </c>
      <c r="CV36" s="71">
        <f t="shared" si="31"/>
        <v>0</v>
      </c>
      <c r="CW36" s="71">
        <f t="shared" si="88"/>
        <v>1</v>
      </c>
      <c r="CX36" s="115">
        <f t="shared" si="32"/>
        <v>0</v>
      </c>
    </row>
    <row r="37" spans="2:28" ht="13.5" thickBot="1">
      <c r="B37" s="28"/>
      <c r="C37" s="66"/>
      <c r="D37" s="28"/>
      <c r="E37" s="66"/>
      <c r="F37" s="28"/>
      <c r="G37" s="28"/>
      <c r="H37" s="28"/>
      <c r="I37" s="28"/>
      <c r="M37" s="66"/>
      <c r="S37" s="66"/>
      <c r="T37" s="66"/>
      <c r="Z37" s="66"/>
      <c r="AA37" s="66"/>
      <c r="AB37" s="66"/>
    </row>
    <row r="38" spans="3:102" ht="15.75" thickBot="1">
      <c r="C38" s="138" t="s">
        <v>166</v>
      </c>
      <c r="E38" s="231" t="s">
        <v>111</v>
      </c>
      <c r="F38" s="232"/>
      <c r="G38" s="232"/>
      <c r="H38" s="232"/>
      <c r="I38" s="232"/>
      <c r="J38" s="232"/>
      <c r="K38" s="233"/>
      <c r="L38" s="179"/>
      <c r="M38" s="250" t="s">
        <v>120</v>
      </c>
      <c r="N38" s="251"/>
      <c r="O38" s="251"/>
      <c r="P38" s="251"/>
      <c r="Q38" s="251"/>
      <c r="R38" s="251"/>
      <c r="S38" s="252"/>
      <c r="U38" s="253" t="s">
        <v>119</v>
      </c>
      <c r="V38" s="254"/>
      <c r="W38" s="254"/>
      <c r="X38" s="254"/>
      <c r="Y38" s="254"/>
      <c r="Z38" s="254"/>
      <c r="AA38" s="255"/>
      <c r="AD38" s="176" t="str">
        <f>_xlfn.IFERROR(VLOOKUP(3,AC13:AD36,2,FALSE),"?")</f>
        <v>?</v>
      </c>
      <c r="AE38" s="177"/>
      <c r="AF38" s="177" t="str">
        <f>_xlfn.IFERROR(VLOOKUP(3,AE13:AF36,2,FALSE),"?")</f>
        <v>?</v>
      </c>
      <c r="AG38" s="177"/>
      <c r="AH38" s="177" t="str">
        <f>_xlfn.IFERROR(VLOOKUP(3,AG13:AH36,2,FALSE),"?")</f>
        <v>?</v>
      </c>
      <c r="AI38" s="176"/>
      <c r="AJ38" s="177" t="str">
        <f>_xlfn.IFERROR(VLOOKUP(3,AI13:AJ36,2,FALSE),"?")</f>
        <v>?</v>
      </c>
      <c r="AK38" s="177"/>
      <c r="AL38" s="177" t="str">
        <f>_xlfn.IFERROR(VLOOKUP(3,AK13:AL36,2,FALSE),"?")</f>
        <v>?</v>
      </c>
      <c r="AM38" s="177"/>
      <c r="AN38" s="177" t="str">
        <f>_xlfn.IFERROR(VLOOKUP(3,AM13:AN36,2,FALSE),"?")</f>
        <v>?</v>
      </c>
      <c r="AO38" s="176"/>
      <c r="AP38" s="177" t="str">
        <f>_xlfn.IFERROR(VLOOKUP(3,AO13:AP36,2,FALSE),"?")</f>
        <v>?</v>
      </c>
      <c r="AQ38" s="177"/>
      <c r="AR38" s="177" t="str">
        <f>_xlfn.IFERROR(VLOOKUP(3,AQ13:AR36,2,FALSE),"?")</f>
        <v>?</v>
      </c>
      <c r="AS38" s="177"/>
      <c r="AT38" s="177" t="str">
        <f>_xlfn.IFERROR(VLOOKUP(3,AS13:AT36,2,FALSE),"?")</f>
        <v>?</v>
      </c>
      <c r="AU38" s="176"/>
      <c r="AV38" s="177" t="str">
        <f>_xlfn.IFERROR(VLOOKUP(3,AU13:AV36,2,FALSE),"?")</f>
        <v>?</v>
      </c>
      <c r="AW38" s="177"/>
      <c r="AX38" s="177" t="str">
        <f>_xlfn.IFERROR(VLOOKUP(3,AW13:AX36,2,FALSE),"?")</f>
        <v>?</v>
      </c>
      <c r="AY38" s="177"/>
      <c r="AZ38" s="178" t="str">
        <f>_xlfn.IFERROR(VLOOKUP(3,AY13:AZ36,2,FALSE),"?")</f>
        <v>?</v>
      </c>
      <c r="BC38" s="176" t="str">
        <f>_xlfn.IFERROR(VLOOKUP(3,BB13:BC36,2,FALSE),"?")</f>
        <v>?</v>
      </c>
      <c r="BD38" s="177"/>
      <c r="BE38" s="177" t="str">
        <f>_xlfn.IFERROR(VLOOKUP(3,BD13:BE36,2,FALSE),"?")</f>
        <v>?</v>
      </c>
      <c r="BF38" s="177"/>
      <c r="BG38" s="177" t="str">
        <f>_xlfn.IFERROR(VLOOKUP(3,BF13:BG36,2,FALSE),"?")</f>
        <v>?</v>
      </c>
      <c r="BH38" s="176"/>
      <c r="BI38" s="177" t="str">
        <f>_xlfn.IFERROR(VLOOKUP(3,BH13:BI36,2,FALSE),"?")</f>
        <v>?</v>
      </c>
      <c r="BJ38" s="177"/>
      <c r="BK38" s="177" t="str">
        <f>_xlfn.IFERROR(VLOOKUP(3,BJ13:BK36,2,FALSE),"?")</f>
        <v>?</v>
      </c>
      <c r="BL38" s="177"/>
      <c r="BM38" s="177" t="str">
        <f>_xlfn.IFERROR(VLOOKUP(3,BL13:BM36,2,FALSE),"?")</f>
        <v>?</v>
      </c>
      <c r="BN38" s="176"/>
      <c r="BO38" s="177" t="str">
        <f>_xlfn.IFERROR(VLOOKUP(3,BN13:BO36,2,FALSE),"?")</f>
        <v>?</v>
      </c>
      <c r="BP38" s="177"/>
      <c r="BQ38" s="177" t="str">
        <f>_xlfn.IFERROR(VLOOKUP(3,BP13:BQ36,2,FALSE),"?")</f>
        <v>?</v>
      </c>
      <c r="BR38" s="177"/>
      <c r="BS38" s="177" t="str">
        <f>_xlfn.IFERROR(VLOOKUP(3,BR13:BS36,2,FALSE),"?")</f>
        <v>?</v>
      </c>
      <c r="BT38" s="176"/>
      <c r="BU38" s="177" t="str">
        <f>_xlfn.IFERROR(VLOOKUP(3,BT13:BU36,2,FALSE),"?")</f>
        <v>?</v>
      </c>
      <c r="BV38" s="177"/>
      <c r="BW38" s="177" t="str">
        <f>_xlfn.IFERROR(VLOOKUP(3,BV13:BW36,2,FALSE),"?")</f>
        <v>?</v>
      </c>
      <c r="BX38" s="177"/>
      <c r="BY38" s="178" t="str">
        <f>_xlfn.IFERROR(VLOOKUP(3,BX13:BY36,2,FALSE),"?")</f>
        <v>?</v>
      </c>
      <c r="CB38" s="176" t="str">
        <f>_xlfn.IFERROR(VLOOKUP(3,CA13:CB36,2,FALSE),"?")</f>
        <v>?</v>
      </c>
      <c r="CC38" s="177"/>
      <c r="CD38" s="177" t="str">
        <f>_xlfn.IFERROR(VLOOKUP(3,CC13:CD36,2,FALSE),"?")</f>
        <v>?</v>
      </c>
      <c r="CE38" s="177"/>
      <c r="CF38" s="177" t="str">
        <f>_xlfn.IFERROR(VLOOKUP(3,CE13:CF36,2,FALSE),"?")</f>
        <v>?</v>
      </c>
      <c r="CG38" s="176"/>
      <c r="CH38" s="177" t="str">
        <f>_xlfn.IFERROR(VLOOKUP(3,CG13:CH36,2,FALSE),"?")</f>
        <v>?</v>
      </c>
      <c r="CI38" s="177"/>
      <c r="CJ38" s="177" t="str">
        <f>_xlfn.IFERROR(VLOOKUP(3,CI13:CJ36,2,FALSE),"?")</f>
        <v>?</v>
      </c>
      <c r="CK38" s="177"/>
      <c r="CL38" s="177" t="str">
        <f>_xlfn.IFERROR(VLOOKUP(3,CK13:CL36,2,FALSE),"?")</f>
        <v>?</v>
      </c>
      <c r="CM38" s="176"/>
      <c r="CN38" s="177" t="str">
        <f>_xlfn.IFERROR(VLOOKUP(3,CM13:CN36,2,FALSE),"?")</f>
        <v>?</v>
      </c>
      <c r="CO38" s="177"/>
      <c r="CP38" s="177" t="str">
        <f>_xlfn.IFERROR(VLOOKUP(3,CO13:CP36,2,FALSE),"?")</f>
        <v>?</v>
      </c>
      <c r="CQ38" s="177"/>
      <c r="CR38" s="177" t="str">
        <f>_xlfn.IFERROR(VLOOKUP(3,CQ13:CR36,2,FALSE),"?")</f>
        <v>?</v>
      </c>
      <c r="CS38" s="176"/>
      <c r="CT38" s="177" t="str">
        <f>_xlfn.IFERROR(VLOOKUP(3,CS13:CT36,2,FALSE),"?")</f>
        <v>?</v>
      </c>
      <c r="CU38" s="177"/>
      <c r="CV38" s="177" t="str">
        <f>_xlfn.IFERROR(VLOOKUP(3,CU13:CV36,2,FALSE),"?")</f>
        <v>?</v>
      </c>
      <c r="CW38" s="177"/>
      <c r="CX38" s="178" t="str">
        <f>_xlfn.IFERROR(VLOOKUP(3,CW13:CX36,2,FALSE),"?")</f>
        <v>?</v>
      </c>
    </row>
    <row r="39" spans="3:102" ht="15.75" thickBot="1">
      <c r="C39" s="138" t="s">
        <v>189</v>
      </c>
      <c r="E39" s="174" t="s">
        <v>187</v>
      </c>
      <c r="F39" s="174"/>
      <c r="G39" s="174"/>
      <c r="H39" s="254" t="s">
        <v>188</v>
      </c>
      <c r="I39" s="254"/>
      <c r="J39" s="254"/>
      <c r="K39" s="254"/>
      <c r="M39" s="174" t="s">
        <v>187</v>
      </c>
      <c r="N39" s="174"/>
      <c r="O39" s="174"/>
      <c r="P39" s="286" t="s">
        <v>188</v>
      </c>
      <c r="Q39" s="286"/>
      <c r="R39" s="286"/>
      <c r="S39" s="174"/>
      <c r="U39" s="174" t="s">
        <v>187</v>
      </c>
      <c r="V39" s="174"/>
      <c r="W39" s="174"/>
      <c r="X39" s="287" t="s">
        <v>188</v>
      </c>
      <c r="Y39" s="287"/>
      <c r="Z39" s="174"/>
      <c r="AA39" s="174"/>
      <c r="AD39" s="224" t="s">
        <v>37</v>
      </c>
      <c r="AE39" s="225"/>
      <c r="AF39" s="225"/>
      <c r="AG39" s="225"/>
      <c r="AH39" s="226"/>
      <c r="AI39" s="224" t="s">
        <v>38</v>
      </c>
      <c r="AJ39" s="225"/>
      <c r="AK39" s="225"/>
      <c r="AL39" s="225"/>
      <c r="AM39" s="225"/>
      <c r="AN39" s="226"/>
      <c r="AO39" s="224" t="s">
        <v>39</v>
      </c>
      <c r="AP39" s="225"/>
      <c r="AQ39" s="225"/>
      <c r="AR39" s="225"/>
      <c r="AS39" s="225"/>
      <c r="AT39" s="226"/>
      <c r="AU39" s="224" t="s">
        <v>40</v>
      </c>
      <c r="AV39" s="225"/>
      <c r="AW39" s="225"/>
      <c r="AX39" s="225"/>
      <c r="AY39" s="225"/>
      <c r="AZ39" s="226"/>
      <c r="BC39" s="224" t="s">
        <v>37</v>
      </c>
      <c r="BD39" s="225"/>
      <c r="BE39" s="225"/>
      <c r="BF39" s="225"/>
      <c r="BG39" s="226"/>
      <c r="BH39" s="224" t="s">
        <v>38</v>
      </c>
      <c r="BI39" s="225"/>
      <c r="BJ39" s="225"/>
      <c r="BK39" s="225"/>
      <c r="BL39" s="225"/>
      <c r="BM39" s="226"/>
      <c r="BN39" s="224" t="s">
        <v>39</v>
      </c>
      <c r="BO39" s="225"/>
      <c r="BP39" s="225"/>
      <c r="BQ39" s="225"/>
      <c r="BR39" s="225"/>
      <c r="BS39" s="226"/>
      <c r="BT39" s="224" t="s">
        <v>40</v>
      </c>
      <c r="BU39" s="225"/>
      <c r="BV39" s="225"/>
      <c r="BW39" s="225"/>
      <c r="BX39" s="225"/>
      <c r="BY39" s="226"/>
      <c r="CB39" s="224" t="s">
        <v>37</v>
      </c>
      <c r="CC39" s="225"/>
      <c r="CD39" s="225"/>
      <c r="CE39" s="225"/>
      <c r="CF39" s="226"/>
      <c r="CG39" s="224" t="s">
        <v>38</v>
      </c>
      <c r="CH39" s="225"/>
      <c r="CI39" s="225"/>
      <c r="CJ39" s="225"/>
      <c r="CK39" s="225"/>
      <c r="CL39" s="226"/>
      <c r="CM39" s="224" t="s">
        <v>39</v>
      </c>
      <c r="CN39" s="225"/>
      <c r="CO39" s="225"/>
      <c r="CP39" s="225"/>
      <c r="CQ39" s="225"/>
      <c r="CR39" s="226"/>
      <c r="CS39" s="224" t="s">
        <v>40</v>
      </c>
      <c r="CT39" s="225"/>
      <c r="CU39" s="225"/>
      <c r="CV39" s="225"/>
      <c r="CW39" s="225"/>
      <c r="CX39" s="226"/>
    </row>
    <row r="40" spans="2:28" ht="18">
      <c r="B40" s="49" t="s">
        <v>37</v>
      </c>
      <c r="C40" s="54">
        <f>COUNTIF(C13:C36,"20cm")</f>
        <v>0</v>
      </c>
      <c r="E40" s="56" t="s">
        <v>88</v>
      </c>
      <c r="F40" s="57"/>
      <c r="G40" s="57"/>
      <c r="H40" s="181" t="e">
        <f>'Auto-check'!B6</f>
        <v>#N/A</v>
      </c>
      <c r="I40" s="283">
        <f>'Auto-check'!B7</f>
        <v>0</v>
      </c>
      <c r="J40" s="216" t="str">
        <f>$AH38</f>
        <v>?</v>
      </c>
      <c r="K40" s="185" t="str">
        <f>$AH38</f>
        <v>?</v>
      </c>
      <c r="M40" s="56" t="s">
        <v>88</v>
      </c>
      <c r="N40" s="57"/>
      <c r="O40" s="57"/>
      <c r="P40" s="181" t="e">
        <f>'Auto-check'!G6</f>
        <v>#N/A</v>
      </c>
      <c r="Q40" s="283">
        <f>'Auto-check'!G7</f>
        <v>0</v>
      </c>
      <c r="R40" s="216" t="str">
        <f>$BG38</f>
        <v>?</v>
      </c>
      <c r="S40" s="185" t="str">
        <f>$BG38</f>
        <v>?</v>
      </c>
      <c r="T40" s="62"/>
      <c r="U40" s="56" t="s">
        <v>88</v>
      </c>
      <c r="V40" s="57"/>
      <c r="W40" s="57"/>
      <c r="X40" s="181" t="e">
        <f>'Auto-check'!L6</f>
        <v>#N/A</v>
      </c>
      <c r="Y40" s="283">
        <f>'Auto-check'!L7</f>
        <v>0</v>
      </c>
      <c r="Z40" s="216" t="str">
        <f>$CF38</f>
        <v>?</v>
      </c>
      <c r="AA40" s="185" t="str">
        <f>$CF38</f>
        <v>?</v>
      </c>
      <c r="AB40" s="61"/>
    </row>
    <row r="41" spans="2:28" ht="18">
      <c r="B41" s="49" t="s">
        <v>38</v>
      </c>
      <c r="C41" s="54">
        <f>COUNTIF(C13:C36,"40cm")</f>
        <v>0</v>
      </c>
      <c r="E41" s="58" t="s">
        <v>89</v>
      </c>
      <c r="F41" s="13"/>
      <c r="G41" s="13"/>
      <c r="H41" s="182" t="e">
        <f>'Auto-check'!B8</f>
        <v>#N/A</v>
      </c>
      <c r="I41" s="284">
        <f>'Auto-check'!B9</f>
        <v>0</v>
      </c>
      <c r="J41" s="79" t="str">
        <f>$AF38</f>
        <v>?</v>
      </c>
      <c r="K41" s="75" t="str">
        <f>$AF38</f>
        <v>?</v>
      </c>
      <c r="M41" s="58" t="s">
        <v>89</v>
      </c>
      <c r="N41" s="13"/>
      <c r="O41" s="13"/>
      <c r="P41" s="182" t="e">
        <f>'Auto-check'!G8</f>
        <v>#N/A</v>
      </c>
      <c r="Q41" s="284">
        <f>'Auto-check'!G9</f>
        <v>0</v>
      </c>
      <c r="R41" s="79" t="str">
        <f>$BE38</f>
        <v>?</v>
      </c>
      <c r="S41" s="75" t="str">
        <f>$BE38</f>
        <v>?</v>
      </c>
      <c r="T41" s="62"/>
      <c r="U41" s="58" t="s">
        <v>89</v>
      </c>
      <c r="V41" s="13"/>
      <c r="W41" s="13"/>
      <c r="X41" s="182" t="e">
        <f>'Auto-check'!L8</f>
        <v>#N/A</v>
      </c>
      <c r="Y41" s="284">
        <f>'Auto-check'!L9</f>
        <v>0</v>
      </c>
      <c r="Z41" s="79" t="str">
        <f>$CD38</f>
        <v>?</v>
      </c>
      <c r="AA41" s="75" t="str">
        <f>$CD38</f>
        <v>?</v>
      </c>
      <c r="AB41" s="61"/>
    </row>
    <row r="42" spans="2:28" ht="18.75" thickBot="1">
      <c r="B42" s="49" t="s">
        <v>39</v>
      </c>
      <c r="C42" s="54">
        <f>COUNTIF(C13:C36,"60cm")</f>
        <v>0</v>
      </c>
      <c r="E42" s="59" t="s">
        <v>90</v>
      </c>
      <c r="F42" s="40"/>
      <c r="G42" s="40"/>
      <c r="H42" s="183" t="e">
        <f>'Auto-check'!B10</f>
        <v>#N/A</v>
      </c>
      <c r="I42" s="285">
        <f>'Auto-check'!B11</f>
        <v>0</v>
      </c>
      <c r="J42" s="98" t="str">
        <f>$AD38</f>
        <v>?</v>
      </c>
      <c r="K42" s="187" t="str">
        <f>$AD38</f>
        <v>?</v>
      </c>
      <c r="M42" s="59" t="s">
        <v>90</v>
      </c>
      <c r="N42" s="40"/>
      <c r="O42" s="40"/>
      <c r="P42" s="183" t="e">
        <f>'Auto-check'!G10</f>
        <v>#N/A</v>
      </c>
      <c r="Q42" s="285">
        <f>'Auto-check'!G11</f>
        <v>0</v>
      </c>
      <c r="R42" s="98" t="str">
        <f>$BC38</f>
        <v>?</v>
      </c>
      <c r="S42" s="187" t="str">
        <f>$BC38</f>
        <v>?</v>
      </c>
      <c r="T42" s="62"/>
      <c r="U42" s="59" t="s">
        <v>90</v>
      </c>
      <c r="V42" s="40"/>
      <c r="W42" s="40"/>
      <c r="X42" s="183" t="e">
        <f>'Auto-check'!L10</f>
        <v>#N/A</v>
      </c>
      <c r="Y42" s="285">
        <f>'Auto-check'!L11</f>
        <v>0</v>
      </c>
      <c r="Z42" s="98" t="str">
        <f>$CB38</f>
        <v>?</v>
      </c>
      <c r="AA42" s="187" t="str">
        <f>$CB38</f>
        <v>?</v>
      </c>
      <c r="AB42" s="61"/>
    </row>
    <row r="43" spans="2:27" ht="18">
      <c r="B43" s="49" t="s">
        <v>40</v>
      </c>
      <c r="C43" s="54">
        <f>COUNTIF(C13:C36,"80cm")</f>
        <v>0</v>
      </c>
      <c r="E43" s="56" t="s">
        <v>99</v>
      </c>
      <c r="F43" s="57"/>
      <c r="G43" s="57"/>
      <c r="H43" s="184" t="e">
        <f>'Auto-check'!B15</f>
        <v>#N/A</v>
      </c>
      <c r="I43" s="216">
        <f>'Auto-check'!B16</f>
        <v>0</v>
      </c>
      <c r="J43" s="216" t="str">
        <f>$AN38</f>
        <v>?</v>
      </c>
      <c r="K43" s="185" t="str">
        <f>$AN38</f>
        <v>?</v>
      </c>
      <c r="L43" s="60"/>
      <c r="M43" s="56" t="s">
        <v>99</v>
      </c>
      <c r="N43" s="57"/>
      <c r="O43" s="57"/>
      <c r="P43" s="184" t="e">
        <f>'Auto-check'!G15</f>
        <v>#N/A</v>
      </c>
      <c r="Q43" s="216">
        <f>'Auto-check'!G16</f>
        <v>0</v>
      </c>
      <c r="R43" s="216" t="str">
        <f>$BM38</f>
        <v>?</v>
      </c>
      <c r="S43" s="185" t="str">
        <f>$BM38</f>
        <v>?</v>
      </c>
      <c r="U43" s="56" t="s">
        <v>99</v>
      </c>
      <c r="V43" s="57"/>
      <c r="W43" s="57"/>
      <c r="X43" s="184" t="e">
        <f>'Auto-check'!L15</f>
        <v>#N/A</v>
      </c>
      <c r="Y43" s="216">
        <f>'Auto-check'!L16</f>
        <v>0</v>
      </c>
      <c r="Z43" s="216" t="str">
        <f>$CL38</f>
        <v>?</v>
      </c>
      <c r="AA43" s="185" t="str">
        <f>$CL38</f>
        <v>?</v>
      </c>
    </row>
    <row r="44" spans="2:27" ht="15">
      <c r="B44" s="242"/>
      <c r="C44" s="243"/>
      <c r="E44" s="58" t="s">
        <v>100</v>
      </c>
      <c r="F44" s="13"/>
      <c r="G44" s="13"/>
      <c r="H44" s="74" t="e">
        <f>'Auto-check'!B17</f>
        <v>#N/A</v>
      </c>
      <c r="I44" s="79">
        <f>'Auto-check'!B18</f>
        <v>0</v>
      </c>
      <c r="J44" s="79" t="str">
        <f>$AL38</f>
        <v>?</v>
      </c>
      <c r="K44" s="75" t="str">
        <f>$AL38</f>
        <v>?</v>
      </c>
      <c r="M44" s="58" t="s">
        <v>100</v>
      </c>
      <c r="N44" s="13"/>
      <c r="O44" s="13"/>
      <c r="P44" s="74" t="e">
        <f>'Auto-check'!G17</f>
        <v>#N/A</v>
      </c>
      <c r="Q44" s="79">
        <f>'Auto-check'!G18</f>
        <v>0</v>
      </c>
      <c r="R44" s="79" t="str">
        <f>$BK38</f>
        <v>?</v>
      </c>
      <c r="S44" s="75" t="str">
        <f>$BK38</f>
        <v>?</v>
      </c>
      <c r="U44" s="58" t="s">
        <v>100</v>
      </c>
      <c r="V44" s="13"/>
      <c r="W44" s="13"/>
      <c r="X44" s="74" t="e">
        <f>'Auto-check'!L17</f>
        <v>#N/A</v>
      </c>
      <c r="Y44" s="79">
        <f>'Auto-check'!L18</f>
        <v>0</v>
      </c>
      <c r="Z44" s="79" t="str">
        <f>$CJ38</f>
        <v>?</v>
      </c>
      <c r="AA44" s="75" t="str">
        <f>$CJ38</f>
        <v>?</v>
      </c>
    </row>
    <row r="45" spans="5:27" ht="15.75" thickBot="1">
      <c r="E45" s="59" t="s">
        <v>101</v>
      </c>
      <c r="F45" s="40"/>
      <c r="G45" s="40"/>
      <c r="H45" s="186" t="e">
        <f>'Auto-check'!B19</f>
        <v>#N/A</v>
      </c>
      <c r="I45" s="98">
        <f>'Auto-check'!B20</f>
        <v>0</v>
      </c>
      <c r="J45" s="98" t="str">
        <f>$AJ38</f>
        <v>?</v>
      </c>
      <c r="K45" s="187" t="str">
        <f>$AJ38</f>
        <v>?</v>
      </c>
      <c r="M45" s="59" t="s">
        <v>101</v>
      </c>
      <c r="N45" s="40"/>
      <c r="O45" s="40"/>
      <c r="P45" s="186" t="e">
        <f>'Auto-check'!G19</f>
        <v>#N/A</v>
      </c>
      <c r="Q45" s="98">
        <f>'Auto-check'!G20</f>
        <v>0</v>
      </c>
      <c r="R45" s="98" t="str">
        <f>$BI38</f>
        <v>?</v>
      </c>
      <c r="S45" s="187" t="str">
        <f>$BI38</f>
        <v>?</v>
      </c>
      <c r="U45" s="59" t="s">
        <v>101</v>
      </c>
      <c r="V45" s="40"/>
      <c r="W45" s="40"/>
      <c r="X45" s="186" t="e">
        <f>'Auto-check'!L19</f>
        <v>#N/A</v>
      </c>
      <c r="Y45" s="98">
        <f>'Auto-check'!L20</f>
        <v>0</v>
      </c>
      <c r="Z45" s="98" t="str">
        <f>$CH38</f>
        <v>?</v>
      </c>
      <c r="AA45" s="187" t="str">
        <f>$CH38</f>
        <v>?</v>
      </c>
    </row>
    <row r="46" spans="5:27" ht="15">
      <c r="E46" s="56" t="s">
        <v>104</v>
      </c>
      <c r="F46" s="57"/>
      <c r="G46" s="57"/>
      <c r="H46" s="184" t="e">
        <f>'Auto-check'!B24</f>
        <v>#N/A</v>
      </c>
      <c r="I46" s="216">
        <f>'Auto-check'!B25</f>
        <v>0</v>
      </c>
      <c r="J46" s="216" t="str">
        <f>$AT38</f>
        <v>?</v>
      </c>
      <c r="K46" s="185" t="str">
        <f>$AT38</f>
        <v>?</v>
      </c>
      <c r="M46" s="56" t="s">
        <v>104</v>
      </c>
      <c r="N46" s="57"/>
      <c r="O46" s="57"/>
      <c r="P46" s="184" t="e">
        <f>'Auto-check'!G24</f>
        <v>#N/A</v>
      </c>
      <c r="Q46" s="216">
        <f>'Auto-check'!G25</f>
        <v>0</v>
      </c>
      <c r="R46" s="216" t="str">
        <f>$BS38</f>
        <v>?</v>
      </c>
      <c r="S46" s="185" t="str">
        <f>$BS38</f>
        <v>?</v>
      </c>
      <c r="U46" s="56" t="s">
        <v>104</v>
      </c>
      <c r="V46" s="57"/>
      <c r="W46" s="57"/>
      <c r="X46" s="184" t="e">
        <f>'Auto-check'!L24</f>
        <v>#N/A</v>
      </c>
      <c r="Y46" s="216">
        <f>'Auto-check'!L25</f>
        <v>0</v>
      </c>
      <c r="Z46" s="216" t="str">
        <f>$CR38</f>
        <v>?</v>
      </c>
      <c r="AA46" s="185" t="str">
        <f>$CR38</f>
        <v>?</v>
      </c>
    </row>
    <row r="47" spans="5:27" ht="15">
      <c r="E47" s="58" t="s">
        <v>105</v>
      </c>
      <c r="F47" s="13"/>
      <c r="G47" s="13"/>
      <c r="H47" s="74" t="e">
        <f>'Auto-check'!B26</f>
        <v>#N/A</v>
      </c>
      <c r="I47" s="79">
        <f>'Auto-check'!B27</f>
        <v>0</v>
      </c>
      <c r="J47" s="79" t="str">
        <f>$AR38</f>
        <v>?</v>
      </c>
      <c r="K47" s="75" t="str">
        <f>$AR38</f>
        <v>?</v>
      </c>
      <c r="M47" s="58" t="s">
        <v>105</v>
      </c>
      <c r="N47" s="13"/>
      <c r="O47" s="13"/>
      <c r="P47" s="74" t="e">
        <f>'Auto-check'!G26</f>
        <v>#N/A</v>
      </c>
      <c r="Q47" s="79">
        <f>'Auto-check'!G27</f>
        <v>0</v>
      </c>
      <c r="R47" s="79" t="str">
        <f>$BQ38</f>
        <v>?</v>
      </c>
      <c r="S47" s="75" t="str">
        <f>$BQ38</f>
        <v>?</v>
      </c>
      <c r="U47" s="58" t="s">
        <v>105</v>
      </c>
      <c r="V47" s="13"/>
      <c r="W47" s="13"/>
      <c r="X47" s="74" t="e">
        <f>'Auto-check'!L26</f>
        <v>#N/A</v>
      </c>
      <c r="Y47" s="79">
        <f>'Auto-check'!L27</f>
        <v>0</v>
      </c>
      <c r="Z47" s="79" t="str">
        <f>$CP38</f>
        <v>?</v>
      </c>
      <c r="AA47" s="75" t="str">
        <f>$CP38</f>
        <v>?</v>
      </c>
    </row>
    <row r="48" spans="5:27" ht="15.75" thickBot="1">
      <c r="E48" s="59" t="s">
        <v>106</v>
      </c>
      <c r="F48" s="40"/>
      <c r="G48" s="40"/>
      <c r="H48" s="186" t="e">
        <f>'Auto-check'!B28</f>
        <v>#N/A</v>
      </c>
      <c r="I48" s="98">
        <f>'Auto-check'!B29</f>
        <v>0</v>
      </c>
      <c r="J48" s="98" t="str">
        <f>$AP38</f>
        <v>?</v>
      </c>
      <c r="K48" s="187" t="str">
        <f>$AP38</f>
        <v>?</v>
      </c>
      <c r="M48" s="59" t="s">
        <v>106</v>
      </c>
      <c r="N48" s="40"/>
      <c r="O48" s="40"/>
      <c r="P48" s="186" t="e">
        <f>'Auto-check'!G28</f>
        <v>#N/A</v>
      </c>
      <c r="Q48" s="98">
        <f>'Auto-check'!G29</f>
        <v>0</v>
      </c>
      <c r="R48" s="98" t="str">
        <f>$BO38</f>
        <v>?</v>
      </c>
      <c r="S48" s="187" t="str">
        <f>$BO38</f>
        <v>?</v>
      </c>
      <c r="U48" s="59" t="s">
        <v>106</v>
      </c>
      <c r="V48" s="40"/>
      <c r="W48" s="40"/>
      <c r="X48" s="186" t="e">
        <f>'Auto-check'!L28</f>
        <v>#N/A</v>
      </c>
      <c r="Y48" s="98">
        <f>'Auto-check'!L29</f>
        <v>0</v>
      </c>
      <c r="Z48" s="98" t="str">
        <f>$CN38</f>
        <v>?</v>
      </c>
      <c r="AA48" s="187" t="str">
        <f>$CN38</f>
        <v>?</v>
      </c>
    </row>
    <row r="49" spans="5:27" ht="15">
      <c r="E49" s="56" t="s">
        <v>107</v>
      </c>
      <c r="F49" s="57"/>
      <c r="G49" s="57"/>
      <c r="H49" s="184" t="e">
        <f>'Auto-check'!B33</f>
        <v>#N/A</v>
      </c>
      <c r="I49" s="216">
        <f>'Auto-check'!B34</f>
        <v>0</v>
      </c>
      <c r="J49" s="216" t="str">
        <f>$AZ38</f>
        <v>?</v>
      </c>
      <c r="K49" s="185" t="str">
        <f>$AZ38</f>
        <v>?</v>
      </c>
      <c r="M49" s="56" t="s">
        <v>107</v>
      </c>
      <c r="N49" s="57"/>
      <c r="O49" s="57"/>
      <c r="P49" s="184" t="e">
        <f>'Auto-check'!G33</f>
        <v>#N/A</v>
      </c>
      <c r="Q49" s="216">
        <f>'Auto-check'!G34</f>
        <v>0</v>
      </c>
      <c r="R49" s="216" t="str">
        <f>$BY38</f>
        <v>?</v>
      </c>
      <c r="S49" s="185" t="str">
        <f>$BY38</f>
        <v>?</v>
      </c>
      <c r="U49" s="56" t="s">
        <v>107</v>
      </c>
      <c r="V49" s="57"/>
      <c r="W49" s="57"/>
      <c r="X49" s="184" t="e">
        <f>'Auto-check'!L33</f>
        <v>#N/A</v>
      </c>
      <c r="Y49" s="216">
        <f>'Auto-check'!L34</f>
        <v>0</v>
      </c>
      <c r="Z49" s="216" t="str">
        <f>$CX38</f>
        <v>?</v>
      </c>
      <c r="AA49" s="185" t="str">
        <f>$CX38</f>
        <v>?</v>
      </c>
    </row>
    <row r="50" spans="5:27" ht="15">
      <c r="E50" s="58" t="s">
        <v>108</v>
      </c>
      <c r="F50" s="13"/>
      <c r="G50" s="13"/>
      <c r="H50" s="74" t="e">
        <f>'Auto-check'!B35</f>
        <v>#N/A</v>
      </c>
      <c r="I50" s="79">
        <f>'Auto-check'!B36</f>
        <v>0</v>
      </c>
      <c r="J50" s="79" t="str">
        <f>$AX38</f>
        <v>?</v>
      </c>
      <c r="K50" s="75" t="str">
        <f>$AX38</f>
        <v>?</v>
      </c>
      <c r="M50" s="58" t="s">
        <v>108</v>
      </c>
      <c r="N50" s="13"/>
      <c r="O50" s="13"/>
      <c r="P50" s="74" t="e">
        <f>'Auto-check'!G35</f>
        <v>#N/A</v>
      </c>
      <c r="Q50" s="79">
        <f>'Auto-check'!G36</f>
        <v>0</v>
      </c>
      <c r="R50" s="79" t="str">
        <f>$BW38</f>
        <v>?</v>
      </c>
      <c r="S50" s="75" t="str">
        <f>$BW38</f>
        <v>?</v>
      </c>
      <c r="U50" s="58" t="s">
        <v>108</v>
      </c>
      <c r="V50" s="13"/>
      <c r="W50" s="13"/>
      <c r="X50" s="74" t="e">
        <f>'Auto-check'!L35</f>
        <v>#N/A</v>
      </c>
      <c r="Y50" s="79">
        <f>'Auto-check'!L36</f>
        <v>0</v>
      </c>
      <c r="Z50" s="79" t="str">
        <f>$CV38</f>
        <v>?</v>
      </c>
      <c r="AA50" s="75" t="str">
        <f>$CV38</f>
        <v>?</v>
      </c>
    </row>
    <row r="51" spans="5:27" ht="15.75" thickBot="1">
      <c r="E51" s="59" t="s">
        <v>109</v>
      </c>
      <c r="F51" s="40"/>
      <c r="G51" s="40"/>
      <c r="H51" s="186" t="e">
        <f>'Auto-check'!B37</f>
        <v>#N/A</v>
      </c>
      <c r="I51" s="98">
        <f>'Auto-check'!B38</f>
        <v>0</v>
      </c>
      <c r="J51" s="98" t="str">
        <f>$AV38</f>
        <v>?</v>
      </c>
      <c r="K51" s="187" t="str">
        <f>$AV38</f>
        <v>?</v>
      </c>
      <c r="M51" s="59" t="s">
        <v>109</v>
      </c>
      <c r="N51" s="40"/>
      <c r="O51" s="40"/>
      <c r="P51" s="186" t="e">
        <f>'Auto-check'!G37</f>
        <v>#N/A</v>
      </c>
      <c r="Q51" s="98">
        <f>'Auto-check'!G38</f>
        <v>0</v>
      </c>
      <c r="R51" s="98" t="str">
        <f>$BU38</f>
        <v>?</v>
      </c>
      <c r="S51" s="187" t="str">
        <f>$BU38</f>
        <v>?</v>
      </c>
      <c r="U51" s="59" t="s">
        <v>109</v>
      </c>
      <c r="V51" s="40"/>
      <c r="W51" s="40"/>
      <c r="X51" s="186" t="e">
        <f>'Auto-check'!L37</f>
        <v>#N/A</v>
      </c>
      <c r="Y51" s="98">
        <f>'Auto-check'!L38</f>
        <v>0</v>
      </c>
      <c r="Z51" s="98" t="str">
        <f>$CT38</f>
        <v>?</v>
      </c>
      <c r="AA51" s="187" t="str">
        <f>$CT38</f>
        <v>?</v>
      </c>
    </row>
    <row r="52" spans="10:26" ht="12.75">
      <c r="J52" s="29"/>
      <c r="R52" s="29"/>
      <c r="Z52" s="29"/>
    </row>
    <row r="53" spans="3:27" ht="15" customHeight="1">
      <c r="C53" s="55" t="s">
        <v>165</v>
      </c>
      <c r="D53" s="197">
        <v>10</v>
      </c>
      <c r="E53" s="190" t="s">
        <v>197</v>
      </c>
      <c r="F53" s="190"/>
      <c r="G53" s="190"/>
      <c r="H53" s="190"/>
      <c r="Q53" s="192"/>
      <c r="R53" s="192"/>
      <c r="S53" s="190"/>
      <c r="T53" s="190"/>
      <c r="U53" s="227" t="s">
        <v>167</v>
      </c>
      <c r="V53" s="227"/>
      <c r="W53" s="227"/>
      <c r="X53" s="227"/>
      <c r="Y53" s="193"/>
      <c r="Z53" s="193"/>
      <c r="AA53" s="193"/>
    </row>
    <row r="54" spans="4:28" ht="15" customHeight="1">
      <c r="D54" s="197">
        <v>0</v>
      </c>
      <c r="E54" s="190" t="s">
        <v>195</v>
      </c>
      <c r="F54" s="190"/>
      <c r="G54" s="190"/>
      <c r="H54" s="190"/>
      <c r="I54" s="190"/>
      <c r="J54" s="190"/>
      <c r="K54" s="190"/>
      <c r="L54" s="191"/>
      <c r="M54" s="192"/>
      <c r="N54" s="190"/>
      <c r="O54" s="190"/>
      <c r="P54" s="190"/>
      <c r="Q54" s="190"/>
      <c r="R54" s="190"/>
      <c r="S54" s="190"/>
      <c r="T54" s="190"/>
      <c r="U54" s="227" t="s">
        <v>169</v>
      </c>
      <c r="V54" s="227"/>
      <c r="W54" s="227"/>
      <c r="X54" s="227"/>
      <c r="Y54" s="190"/>
      <c r="Z54" s="190"/>
      <c r="AA54" s="190"/>
      <c r="AB54" s="190"/>
    </row>
    <row r="55" spans="4:28" ht="15" customHeight="1">
      <c r="D55" s="197" t="s">
        <v>193</v>
      </c>
      <c r="E55" s="190" t="s">
        <v>194</v>
      </c>
      <c r="F55" s="190"/>
      <c r="G55" s="190"/>
      <c r="H55" s="190"/>
      <c r="I55" s="190"/>
      <c r="J55" s="190"/>
      <c r="K55" s="190"/>
      <c r="L55" s="190"/>
      <c r="M55" s="190"/>
      <c r="N55" s="190"/>
      <c r="O55" s="190"/>
      <c r="P55" s="190"/>
      <c r="Q55" s="190"/>
      <c r="R55" s="190"/>
      <c r="S55" s="190"/>
      <c r="T55" s="190"/>
      <c r="U55" s="195"/>
      <c r="V55" s="195"/>
      <c r="W55" s="195"/>
      <c r="X55" s="195"/>
      <c r="Y55" s="190"/>
      <c r="Z55" s="190"/>
      <c r="AA55" s="190"/>
      <c r="AB55" s="190"/>
    </row>
    <row r="56" spans="4:28" ht="15" customHeight="1">
      <c r="D56" s="221"/>
      <c r="E56" s="190" t="s">
        <v>198</v>
      </c>
      <c r="F56" s="190"/>
      <c r="G56" s="190"/>
      <c r="H56" s="190"/>
      <c r="I56" s="190"/>
      <c r="J56" s="190"/>
      <c r="K56" s="190"/>
      <c r="L56" s="190"/>
      <c r="M56" s="190"/>
      <c r="N56" s="190"/>
      <c r="O56" s="190"/>
      <c r="P56" s="190"/>
      <c r="Q56" s="190"/>
      <c r="R56" s="190"/>
      <c r="S56" s="190"/>
      <c r="T56" s="190"/>
      <c r="U56" s="195"/>
      <c r="V56" s="195"/>
      <c r="W56" s="195"/>
      <c r="X56" s="195"/>
      <c r="Y56" s="190"/>
      <c r="Z56" s="190"/>
      <c r="AA56" s="190"/>
      <c r="AB56" s="190"/>
    </row>
    <row r="57" spans="5:28" ht="15.75" customHeight="1">
      <c r="E57" s="222" t="s">
        <v>196</v>
      </c>
      <c r="F57" s="222"/>
      <c r="G57" s="222"/>
      <c r="H57" s="222"/>
      <c r="I57" s="222"/>
      <c r="J57" s="222"/>
      <c r="K57" s="222"/>
      <c r="L57" s="222"/>
      <c r="M57" s="222"/>
      <c r="N57" s="190"/>
      <c r="O57" s="190"/>
      <c r="P57" s="190"/>
      <c r="Q57" s="190"/>
      <c r="R57" s="190"/>
      <c r="S57" s="190"/>
      <c r="T57" s="190"/>
      <c r="U57" s="227" t="s">
        <v>168</v>
      </c>
      <c r="V57" s="227"/>
      <c r="W57" s="227"/>
      <c r="X57" s="227"/>
      <c r="Y57" s="190"/>
      <c r="Z57" s="190"/>
      <c r="AA57" s="190"/>
      <c r="AB57" s="190"/>
    </row>
    <row r="58" spans="4:26" ht="12.75">
      <c r="D58" s="13"/>
      <c r="I58" s="188"/>
      <c r="J58" s="175"/>
      <c r="K58" s="175"/>
      <c r="T58" s="188"/>
      <c r="U58" s="227" t="s">
        <v>25</v>
      </c>
      <c r="V58" s="227"/>
      <c r="W58" s="227"/>
      <c r="X58" s="227"/>
      <c r="Z58" s="29"/>
    </row>
    <row r="59" spans="4:26" ht="15">
      <c r="D59" s="13"/>
      <c r="E59" s="29" t="s">
        <v>199</v>
      </c>
      <c r="H59" s="223">
        <v>42452</v>
      </c>
      <c r="I59" s="223"/>
      <c r="J59" s="229"/>
      <c r="K59" s="230"/>
      <c r="L59" s="53" t="s">
        <v>192</v>
      </c>
      <c r="M59" s="190"/>
      <c r="N59" s="188"/>
      <c r="O59" s="188"/>
      <c r="P59" s="188"/>
      <c r="Q59" s="188"/>
      <c r="R59" s="188"/>
      <c r="S59" s="190" t="s">
        <v>190</v>
      </c>
      <c r="T59" s="175"/>
      <c r="V59" s="190"/>
      <c r="W59" s="120"/>
      <c r="X59" s="120"/>
      <c r="Z59" s="29"/>
    </row>
    <row r="60" spans="14:26" ht="12.75" customHeight="1">
      <c r="N60" s="192"/>
      <c r="O60" s="192"/>
      <c r="P60" s="192"/>
      <c r="Q60" s="175"/>
      <c r="R60" s="228"/>
      <c r="S60" s="175"/>
      <c r="T60" s="175"/>
      <c r="U60" s="175"/>
      <c r="Z60" s="29"/>
    </row>
    <row r="61" spans="4:21" ht="12.75" customHeight="1">
      <c r="D61" s="13"/>
      <c r="I61" s="120"/>
      <c r="J61" s="229"/>
      <c r="K61" s="230"/>
      <c r="L61" s="189"/>
      <c r="M61" s="62"/>
      <c r="N61" s="175"/>
      <c r="O61" s="175"/>
      <c r="P61" s="175"/>
      <c r="Q61" s="175"/>
      <c r="R61" s="228"/>
      <c r="S61" s="175"/>
      <c r="T61" s="175"/>
      <c r="U61" s="175"/>
    </row>
    <row r="62" spans="9:21" ht="12.75">
      <c r="I62" s="120"/>
      <c r="J62" s="188"/>
      <c r="K62" s="194"/>
      <c r="L62" s="175"/>
      <c r="M62" s="62"/>
      <c r="N62" s="175"/>
      <c r="O62" s="175"/>
      <c r="P62" s="175"/>
      <c r="Q62" s="175"/>
      <c r="R62" s="175"/>
      <c r="S62" s="175"/>
      <c r="T62" s="175"/>
      <c r="U62" s="175"/>
    </row>
    <row r="63" spans="10:11" ht="12.75">
      <c r="J63" s="31" t="s">
        <v>179</v>
      </c>
      <c r="K63" s="31"/>
    </row>
    <row r="64" ht="12.75" hidden="1"/>
    <row r="65" ht="12.75" hidden="1"/>
    <row r="66" ht="12.75" hidden="1"/>
    <row r="67" ht="12.75" hidden="1"/>
    <row r="68" spans="2:8" ht="12.75" hidden="1">
      <c r="B68" s="244" t="s">
        <v>45</v>
      </c>
      <c r="C68" s="244"/>
      <c r="G68" s="29" t="s">
        <v>175</v>
      </c>
      <c r="H68" s="29" t="s">
        <v>176</v>
      </c>
    </row>
    <row r="69" spans="2:8" ht="12.75" hidden="1">
      <c r="B69" s="31" t="s">
        <v>37</v>
      </c>
      <c r="C69" s="29" t="s">
        <v>87</v>
      </c>
      <c r="G69" s="28"/>
      <c r="H69" s="28"/>
    </row>
    <row r="70" spans="2:8" ht="12.75" hidden="1">
      <c r="B70" s="30" t="s">
        <v>48</v>
      </c>
      <c r="C70" s="30" t="s">
        <v>60</v>
      </c>
      <c r="E70" t="str">
        <f aca="true" t="shared" si="89" ref="E70:E84">CONCATENATE(B70,"Red")</f>
        <v>20cmLongRed</v>
      </c>
      <c r="G70" s="28">
        <v>15</v>
      </c>
      <c r="H70" s="28">
        <v>13</v>
      </c>
    </row>
    <row r="71" spans="2:8" ht="12.75" hidden="1">
      <c r="B71" s="30" t="s">
        <v>46</v>
      </c>
      <c r="C71" s="30" t="s">
        <v>59</v>
      </c>
      <c r="E71" t="str">
        <f t="shared" si="89"/>
        <v>20cmMediumRed</v>
      </c>
      <c r="G71" s="28">
        <v>14</v>
      </c>
      <c r="H71" s="28">
        <v>11</v>
      </c>
    </row>
    <row r="72" spans="2:8" ht="12.75" hidden="1">
      <c r="B72" s="30" t="s">
        <v>47</v>
      </c>
      <c r="C72" s="30" t="s">
        <v>58</v>
      </c>
      <c r="E72" t="str">
        <f t="shared" si="89"/>
        <v>20cmShortRed</v>
      </c>
      <c r="G72" s="28">
        <v>12</v>
      </c>
      <c r="H72" s="28">
        <v>10</v>
      </c>
    </row>
    <row r="73" spans="2:8" ht="12.75" hidden="1">
      <c r="B73" s="30" t="s">
        <v>38</v>
      </c>
      <c r="C73" s="29" t="s">
        <v>87</v>
      </c>
      <c r="G73" s="28"/>
      <c r="H73" s="28"/>
    </row>
    <row r="74" spans="2:8" ht="12.75" hidden="1">
      <c r="B74" s="30" t="s">
        <v>51</v>
      </c>
      <c r="C74" s="30" t="s">
        <v>63</v>
      </c>
      <c r="E74" t="str">
        <f t="shared" si="89"/>
        <v>40cmLongRed</v>
      </c>
      <c r="G74" s="28">
        <v>25</v>
      </c>
      <c r="H74" s="28">
        <v>21</v>
      </c>
    </row>
    <row r="75" spans="2:8" ht="12.75" hidden="1">
      <c r="B75" s="30" t="s">
        <v>50</v>
      </c>
      <c r="C75" s="30" t="s">
        <v>62</v>
      </c>
      <c r="E75" t="str">
        <f t="shared" si="89"/>
        <v>40cmMediumRed</v>
      </c>
      <c r="G75" s="28">
        <v>22</v>
      </c>
      <c r="H75" s="28">
        <v>18</v>
      </c>
    </row>
    <row r="76" spans="2:8" ht="12.75" hidden="1">
      <c r="B76" s="30" t="s">
        <v>49</v>
      </c>
      <c r="C76" s="30" t="s">
        <v>61</v>
      </c>
      <c r="E76" t="str">
        <f t="shared" si="89"/>
        <v>40cmShortRed</v>
      </c>
      <c r="G76" s="28">
        <v>19</v>
      </c>
      <c r="H76" s="28">
        <v>15</v>
      </c>
    </row>
    <row r="77" spans="2:8" ht="12.75" hidden="1">
      <c r="B77" s="30" t="s">
        <v>39</v>
      </c>
      <c r="C77" s="29" t="s">
        <v>87</v>
      </c>
      <c r="G77" s="28"/>
      <c r="H77" s="28"/>
    </row>
    <row r="78" spans="2:8" ht="12.75" hidden="1">
      <c r="B78" s="30" t="s">
        <v>53</v>
      </c>
      <c r="C78" s="30" t="s">
        <v>66</v>
      </c>
      <c r="E78" t="str">
        <f t="shared" si="89"/>
        <v>60cmLongRed</v>
      </c>
      <c r="G78" s="28">
        <v>35</v>
      </c>
      <c r="H78" s="28">
        <v>29</v>
      </c>
    </row>
    <row r="79" spans="2:8" ht="12.75" hidden="1">
      <c r="B79" s="30" t="s">
        <v>54</v>
      </c>
      <c r="C79" s="30" t="s">
        <v>65</v>
      </c>
      <c r="E79" t="str">
        <f t="shared" si="89"/>
        <v>60cmMediumRed</v>
      </c>
      <c r="G79" s="28">
        <v>31</v>
      </c>
      <c r="H79" s="28">
        <v>26</v>
      </c>
    </row>
    <row r="80" spans="2:8" ht="12.75" hidden="1">
      <c r="B80" s="30" t="s">
        <v>52</v>
      </c>
      <c r="C80" s="30" t="s">
        <v>64</v>
      </c>
      <c r="E80" t="str">
        <f t="shared" si="89"/>
        <v>60cmShortRed</v>
      </c>
      <c r="G80" s="28">
        <v>26</v>
      </c>
      <c r="H80" s="28">
        <v>20</v>
      </c>
    </row>
    <row r="81" spans="2:8" ht="12.75" hidden="1">
      <c r="B81" s="30" t="s">
        <v>40</v>
      </c>
      <c r="C81" s="29" t="s">
        <v>87</v>
      </c>
      <c r="G81" s="28"/>
      <c r="H81" s="28"/>
    </row>
    <row r="82" spans="2:8" ht="12.75" hidden="1">
      <c r="B82" s="30" t="s">
        <v>57</v>
      </c>
      <c r="C82" s="30" t="s">
        <v>69</v>
      </c>
      <c r="E82" t="str">
        <f t="shared" si="89"/>
        <v>80cmLongRed</v>
      </c>
      <c r="G82" s="28">
        <v>55</v>
      </c>
      <c r="H82" s="28">
        <v>47</v>
      </c>
    </row>
    <row r="83" spans="2:8" ht="12.75" hidden="1">
      <c r="B83" s="30" t="s">
        <v>56</v>
      </c>
      <c r="C83" s="30" t="s">
        <v>68</v>
      </c>
      <c r="E83" t="str">
        <f t="shared" si="89"/>
        <v>80cmMediumRed</v>
      </c>
      <c r="G83" s="28">
        <v>49</v>
      </c>
      <c r="H83" s="28">
        <v>41</v>
      </c>
    </row>
    <row r="84" spans="2:8" ht="12.75" hidden="1">
      <c r="B84" s="30" t="s">
        <v>55</v>
      </c>
      <c r="C84" s="30" t="s">
        <v>67</v>
      </c>
      <c r="E84" t="str">
        <f t="shared" si="89"/>
        <v>80cmShortRed</v>
      </c>
      <c r="G84" s="28">
        <v>42</v>
      </c>
      <c r="H84" s="28">
        <v>35</v>
      </c>
    </row>
    <row r="85" spans="7:9" ht="12.75" hidden="1">
      <c r="G85" s="29"/>
      <c r="H85" s="29"/>
      <c r="I85" s="29"/>
    </row>
    <row r="86" spans="2:9" ht="12.75" hidden="1">
      <c r="B86" s="244" t="s">
        <v>79</v>
      </c>
      <c r="C86" s="244"/>
      <c r="G86" s="29" t="s">
        <v>175</v>
      </c>
      <c r="H86" s="29" t="s">
        <v>176</v>
      </c>
      <c r="I86" s="29"/>
    </row>
    <row r="87" spans="2:9" ht="12.75" hidden="1">
      <c r="B87" s="31" t="s">
        <v>37</v>
      </c>
      <c r="C87" s="29" t="s">
        <v>87</v>
      </c>
      <c r="G87" s="29"/>
      <c r="H87" s="29"/>
      <c r="I87" s="29"/>
    </row>
    <row r="88" spans="2:9" ht="12.75" hidden="1">
      <c r="B88" s="30" t="s">
        <v>48</v>
      </c>
      <c r="C88" s="30" t="s">
        <v>72</v>
      </c>
      <c r="E88" t="str">
        <f aca="true" t="shared" si="90" ref="E88:E102">CONCATENATE(B88,"Blue")</f>
        <v>20cmLongBlue</v>
      </c>
      <c r="G88" s="29">
        <v>10</v>
      </c>
      <c r="H88" s="29">
        <v>8</v>
      </c>
      <c r="I88" s="29"/>
    </row>
    <row r="89" spans="2:9" ht="12.75" hidden="1">
      <c r="B89" s="30" t="s">
        <v>46</v>
      </c>
      <c r="C89" s="30" t="s">
        <v>71</v>
      </c>
      <c r="E89" t="str">
        <f t="shared" si="90"/>
        <v>20cmMediumBlue</v>
      </c>
      <c r="G89" s="29">
        <v>9</v>
      </c>
      <c r="H89" s="29">
        <v>6</v>
      </c>
      <c r="I89" s="29"/>
    </row>
    <row r="90" spans="2:9" ht="12.75" hidden="1">
      <c r="B90" s="30" t="s">
        <v>47</v>
      </c>
      <c r="C90" s="30" t="s">
        <v>70</v>
      </c>
      <c r="E90" t="str">
        <f t="shared" si="90"/>
        <v>20cmShortBlue</v>
      </c>
      <c r="G90" s="29">
        <v>7</v>
      </c>
      <c r="H90" s="29">
        <v>5</v>
      </c>
      <c r="I90" s="29"/>
    </row>
    <row r="91" spans="2:9" ht="12.75" hidden="1">
      <c r="B91" s="30" t="s">
        <v>38</v>
      </c>
      <c r="C91" s="29" t="s">
        <v>87</v>
      </c>
      <c r="G91" s="29"/>
      <c r="H91" s="29"/>
      <c r="I91" s="29"/>
    </row>
    <row r="92" spans="2:9" ht="12.75" hidden="1">
      <c r="B92" s="30" t="s">
        <v>51</v>
      </c>
      <c r="C92" s="30" t="s">
        <v>75</v>
      </c>
      <c r="E92" t="str">
        <f t="shared" si="90"/>
        <v>40cmLongBlue</v>
      </c>
      <c r="G92" s="29">
        <v>20</v>
      </c>
      <c r="H92" s="29">
        <v>16</v>
      </c>
      <c r="I92" s="29"/>
    </row>
    <row r="93" spans="2:9" ht="12.75" hidden="1">
      <c r="B93" s="30" t="s">
        <v>50</v>
      </c>
      <c r="C93" s="30" t="s">
        <v>74</v>
      </c>
      <c r="E93" t="str">
        <f t="shared" si="90"/>
        <v>40cmMediumBlue</v>
      </c>
      <c r="G93" s="29">
        <v>17</v>
      </c>
      <c r="H93" s="29">
        <v>13</v>
      </c>
      <c r="I93" s="29"/>
    </row>
    <row r="94" spans="2:9" ht="12.75" hidden="1">
      <c r="B94" s="30" t="s">
        <v>49</v>
      </c>
      <c r="C94" s="30" t="s">
        <v>73</v>
      </c>
      <c r="E94" t="str">
        <f t="shared" si="90"/>
        <v>40cmShortBlue</v>
      </c>
      <c r="G94" s="29">
        <v>14</v>
      </c>
      <c r="H94" s="29">
        <v>10</v>
      </c>
      <c r="I94" s="29"/>
    </row>
    <row r="95" spans="2:9" ht="12.75" hidden="1">
      <c r="B95" s="30" t="s">
        <v>39</v>
      </c>
      <c r="C95" s="29" t="s">
        <v>87</v>
      </c>
      <c r="G95" s="29"/>
      <c r="H95" s="29"/>
      <c r="I95" s="29"/>
    </row>
    <row r="96" spans="2:9" ht="12.75" hidden="1">
      <c r="B96" s="30" t="s">
        <v>53</v>
      </c>
      <c r="C96" s="30" t="s">
        <v>78</v>
      </c>
      <c r="E96" t="str">
        <f t="shared" si="90"/>
        <v>60cmLongBlue</v>
      </c>
      <c r="G96" s="29">
        <v>30</v>
      </c>
      <c r="H96" s="29">
        <v>24</v>
      </c>
      <c r="I96" s="29"/>
    </row>
    <row r="97" spans="2:9" ht="12.75" hidden="1">
      <c r="B97" s="30" t="s">
        <v>54</v>
      </c>
      <c r="C97" s="30" t="s">
        <v>77</v>
      </c>
      <c r="E97" t="str">
        <f t="shared" si="90"/>
        <v>60cmMediumBlue</v>
      </c>
      <c r="G97" s="29">
        <v>26</v>
      </c>
      <c r="H97" s="29">
        <v>19</v>
      </c>
      <c r="I97" s="29"/>
    </row>
    <row r="98" spans="2:9" ht="12.75" hidden="1">
      <c r="B98" s="30" t="s">
        <v>52</v>
      </c>
      <c r="C98" s="30" t="s">
        <v>76</v>
      </c>
      <c r="E98" t="str">
        <f t="shared" si="90"/>
        <v>60cmShortBlue</v>
      </c>
      <c r="G98" s="29">
        <v>21</v>
      </c>
      <c r="H98" s="29">
        <v>15</v>
      </c>
      <c r="I98" s="29"/>
    </row>
    <row r="99" spans="2:9" ht="12.75" hidden="1">
      <c r="B99" s="30" t="s">
        <v>40</v>
      </c>
      <c r="C99" s="29" t="s">
        <v>87</v>
      </c>
      <c r="G99" s="29"/>
      <c r="H99" s="29"/>
      <c r="I99" s="29"/>
    </row>
    <row r="100" spans="2:9" ht="12.75" hidden="1">
      <c r="B100" s="30" t="s">
        <v>57</v>
      </c>
      <c r="C100" s="30" t="s">
        <v>82</v>
      </c>
      <c r="E100" t="str">
        <f t="shared" si="90"/>
        <v>80cmLongBlue</v>
      </c>
      <c r="G100" s="29">
        <v>45</v>
      </c>
      <c r="H100" s="29">
        <v>39</v>
      </c>
      <c r="I100" s="29"/>
    </row>
    <row r="101" spans="2:9" ht="12.75" hidden="1">
      <c r="B101" s="30" t="s">
        <v>56</v>
      </c>
      <c r="C101" s="30" t="s">
        <v>81</v>
      </c>
      <c r="E101" t="str">
        <f t="shared" si="90"/>
        <v>80cmMediumBlue</v>
      </c>
      <c r="G101" s="29">
        <v>41</v>
      </c>
      <c r="H101" s="29">
        <v>34</v>
      </c>
      <c r="I101" s="29"/>
    </row>
    <row r="102" spans="2:9" ht="12.75" hidden="1">
      <c r="B102" s="30" t="s">
        <v>55</v>
      </c>
      <c r="C102" s="30" t="s">
        <v>80</v>
      </c>
      <c r="E102" t="str">
        <f t="shared" si="90"/>
        <v>80cmShortBlue</v>
      </c>
      <c r="G102" s="29">
        <v>36</v>
      </c>
      <c r="H102" s="29">
        <v>30</v>
      </c>
      <c r="I102" s="29"/>
    </row>
    <row r="103" spans="7:9" ht="12.75" hidden="1">
      <c r="G103" s="29"/>
      <c r="H103" s="29"/>
      <c r="I103" s="29"/>
    </row>
    <row r="104" spans="2:9" ht="12.75" hidden="1">
      <c r="B104" s="244" t="s">
        <v>83</v>
      </c>
      <c r="C104" s="244"/>
      <c r="G104" s="29" t="s">
        <v>175</v>
      </c>
      <c r="H104" s="29" t="s">
        <v>176</v>
      </c>
      <c r="I104" s="29"/>
    </row>
    <row r="105" spans="2:9" ht="12.75" hidden="1">
      <c r="B105" s="31" t="s">
        <v>37</v>
      </c>
      <c r="C105" s="29" t="s">
        <v>87</v>
      </c>
      <c r="G105" s="29"/>
      <c r="H105" s="29"/>
      <c r="I105" s="29"/>
    </row>
    <row r="106" spans="2:9" ht="12.75" hidden="1">
      <c r="B106" s="30" t="s">
        <v>48</v>
      </c>
      <c r="C106" s="30" t="s">
        <v>72</v>
      </c>
      <c r="E106" t="str">
        <f aca="true" t="shared" si="91" ref="E106:E120">CONCATENATE(B106,"White")</f>
        <v>20cmLongWhite</v>
      </c>
      <c r="G106" s="29">
        <v>10</v>
      </c>
      <c r="H106" s="29">
        <v>8</v>
      </c>
      <c r="I106" s="29"/>
    </row>
    <row r="107" spans="2:9" ht="12.75" hidden="1">
      <c r="B107" s="30" t="s">
        <v>46</v>
      </c>
      <c r="C107" s="30" t="s">
        <v>71</v>
      </c>
      <c r="E107" t="str">
        <f t="shared" si="91"/>
        <v>20cmMediumWhite</v>
      </c>
      <c r="G107" s="29">
        <v>9</v>
      </c>
      <c r="H107" s="29">
        <v>6</v>
      </c>
      <c r="I107" s="29"/>
    </row>
    <row r="108" spans="2:9" ht="12.75" hidden="1">
      <c r="B108" s="30" t="s">
        <v>47</v>
      </c>
      <c r="C108" s="30" t="s">
        <v>70</v>
      </c>
      <c r="E108" t="str">
        <f t="shared" si="91"/>
        <v>20cmShortWhite</v>
      </c>
      <c r="G108" s="29">
        <v>7</v>
      </c>
      <c r="H108" s="29">
        <v>5</v>
      </c>
      <c r="I108" s="29"/>
    </row>
    <row r="109" spans="2:9" ht="12.75" hidden="1">
      <c r="B109" s="30" t="s">
        <v>38</v>
      </c>
      <c r="C109" s="29" t="s">
        <v>87</v>
      </c>
      <c r="G109" s="29"/>
      <c r="H109" s="29"/>
      <c r="I109" s="29"/>
    </row>
    <row r="110" spans="2:9" ht="12.75" hidden="1">
      <c r="B110" s="30" t="s">
        <v>51</v>
      </c>
      <c r="C110" s="30" t="s">
        <v>86</v>
      </c>
      <c r="E110" t="str">
        <f t="shared" si="91"/>
        <v>40cmLongWhite</v>
      </c>
      <c r="G110" s="29">
        <v>15</v>
      </c>
      <c r="H110" s="29">
        <v>11</v>
      </c>
      <c r="I110" s="29"/>
    </row>
    <row r="111" spans="2:9" ht="12.75" hidden="1">
      <c r="B111" s="30" t="s">
        <v>50</v>
      </c>
      <c r="C111" s="30" t="s">
        <v>85</v>
      </c>
      <c r="E111" t="str">
        <f t="shared" si="91"/>
        <v>40cmMediumWhite</v>
      </c>
      <c r="G111" s="29">
        <v>12</v>
      </c>
      <c r="H111" s="29">
        <v>8</v>
      </c>
      <c r="I111" s="29"/>
    </row>
    <row r="112" spans="2:9" ht="12.75" hidden="1">
      <c r="B112" s="30" t="s">
        <v>49</v>
      </c>
      <c r="C112" s="30" t="s">
        <v>84</v>
      </c>
      <c r="E112" t="str">
        <f t="shared" si="91"/>
        <v>40cmShortWhite</v>
      </c>
      <c r="G112" s="29">
        <v>9</v>
      </c>
      <c r="H112" s="29">
        <v>5</v>
      </c>
      <c r="I112" s="29"/>
    </row>
    <row r="113" spans="2:9" ht="12.75" hidden="1">
      <c r="B113" s="30" t="s">
        <v>39</v>
      </c>
      <c r="C113" s="29" t="s">
        <v>87</v>
      </c>
      <c r="G113" s="29"/>
      <c r="H113" s="29"/>
      <c r="I113" s="29"/>
    </row>
    <row r="114" spans="2:9" ht="12.75" hidden="1">
      <c r="B114" s="30" t="s">
        <v>53</v>
      </c>
      <c r="C114" s="30" t="s">
        <v>75</v>
      </c>
      <c r="E114" t="str">
        <f t="shared" si="91"/>
        <v>60cmLongWhite</v>
      </c>
      <c r="G114" s="29">
        <v>20</v>
      </c>
      <c r="H114" s="29">
        <v>16</v>
      </c>
      <c r="I114" s="29"/>
    </row>
    <row r="115" spans="2:9" ht="12.75" hidden="1">
      <c r="B115" s="30" t="s">
        <v>54</v>
      </c>
      <c r="C115" s="30" t="s">
        <v>74</v>
      </c>
      <c r="E115" t="str">
        <f t="shared" si="91"/>
        <v>60cmMediumWhite</v>
      </c>
      <c r="G115" s="29">
        <v>17</v>
      </c>
      <c r="H115" s="29">
        <v>13</v>
      </c>
      <c r="I115" s="29"/>
    </row>
    <row r="116" spans="2:9" ht="12.75" hidden="1">
      <c r="B116" s="30" t="s">
        <v>52</v>
      </c>
      <c r="C116" s="30" t="s">
        <v>73</v>
      </c>
      <c r="E116" t="str">
        <f t="shared" si="91"/>
        <v>60cmShortWhite</v>
      </c>
      <c r="G116" s="29">
        <v>14</v>
      </c>
      <c r="H116" s="29">
        <v>10</v>
      </c>
      <c r="I116" s="29"/>
    </row>
    <row r="117" spans="2:9" ht="12.75" hidden="1">
      <c r="B117" s="30" t="s">
        <v>40</v>
      </c>
      <c r="C117" s="29" t="s">
        <v>87</v>
      </c>
      <c r="G117" s="29"/>
      <c r="H117" s="29"/>
      <c r="I117" s="29"/>
    </row>
    <row r="118" spans="2:9" ht="12.75" hidden="1">
      <c r="B118" s="30" t="s">
        <v>57</v>
      </c>
      <c r="C118" s="30" t="s">
        <v>63</v>
      </c>
      <c r="E118" t="str">
        <f t="shared" si="91"/>
        <v>80cmLongWhite</v>
      </c>
      <c r="G118" s="29">
        <v>25</v>
      </c>
      <c r="H118" s="29">
        <v>21</v>
      </c>
      <c r="I118" s="29"/>
    </row>
    <row r="119" spans="2:9" ht="12.75" hidden="1">
      <c r="B119" s="30" t="s">
        <v>56</v>
      </c>
      <c r="C119" s="30" t="s">
        <v>62</v>
      </c>
      <c r="E119" t="str">
        <f t="shared" si="91"/>
        <v>80cmMediumWhite</v>
      </c>
      <c r="G119" s="29">
        <v>22</v>
      </c>
      <c r="H119" s="29">
        <v>18</v>
      </c>
      <c r="I119" s="29"/>
    </row>
    <row r="120" spans="2:9" ht="12.75" hidden="1">
      <c r="B120" s="30" t="s">
        <v>55</v>
      </c>
      <c r="C120" s="30" t="s">
        <v>61</v>
      </c>
      <c r="E120" t="str">
        <f t="shared" si="91"/>
        <v>80cmShortWhite</v>
      </c>
      <c r="G120" s="28">
        <v>19</v>
      </c>
      <c r="H120" s="28">
        <v>15</v>
      </c>
      <c r="I120" s="65"/>
    </row>
    <row r="122" ht="15" customHeight="1">
      <c r="V122" s="175"/>
    </row>
    <row r="123" ht="12.75" customHeight="1">
      <c r="V123" s="180"/>
    </row>
    <row r="124" ht="12.75" customHeight="1">
      <c r="V124" s="180"/>
    </row>
    <row r="125" ht="12.75">
      <c r="V125" s="116"/>
    </row>
    <row r="126" ht="12.75">
      <c r="F126" s="48"/>
    </row>
  </sheetData>
  <sheetProtection password="E67E" sheet="1" selectLockedCells="1"/>
  <autoFilter ref="B12:AA36"/>
  <mergeCells count="77">
    <mergeCell ref="A5:C5"/>
    <mergeCell ref="A6:C6"/>
    <mergeCell ref="A7:C7"/>
    <mergeCell ref="B68:C68"/>
    <mergeCell ref="B86:C86"/>
    <mergeCell ref="M10:S10"/>
    <mergeCell ref="E5:M5"/>
    <mergeCell ref="H39:K39"/>
    <mergeCell ref="U10:AA10"/>
    <mergeCell ref="B44:C44"/>
    <mergeCell ref="B104:C104"/>
    <mergeCell ref="B9:B11"/>
    <mergeCell ref="E10:K10"/>
    <mergeCell ref="AD6:AD10"/>
    <mergeCell ref="E6:M6"/>
    <mergeCell ref="E7:M7"/>
    <mergeCell ref="M38:S38"/>
    <mergeCell ref="U38:AA38"/>
    <mergeCell ref="BI6:BI10"/>
    <mergeCell ref="BS6:BS10"/>
    <mergeCell ref="CP6:CP10"/>
    <mergeCell ref="CN6:CN10"/>
    <mergeCell ref="AF6:AF10"/>
    <mergeCell ref="AH6:AH10"/>
    <mergeCell ref="AJ6:AJ10"/>
    <mergeCell ref="AL6:AL10"/>
    <mergeCell ref="AN6:AN10"/>
    <mergeCell ref="AP6:AP10"/>
    <mergeCell ref="AR6:AR10"/>
    <mergeCell ref="AT6:AT10"/>
    <mergeCell ref="AV6:AV10"/>
    <mergeCell ref="AX6:AX10"/>
    <mergeCell ref="AZ6:AZ10"/>
    <mergeCell ref="BG6:BG10"/>
    <mergeCell ref="CX6:CX10"/>
    <mergeCell ref="BY6:BY10"/>
    <mergeCell ref="CT6:CT10"/>
    <mergeCell ref="CV6:CV10"/>
    <mergeCell ref="BU6:BU10"/>
    <mergeCell ref="BW6:BW10"/>
    <mergeCell ref="CJ6:CJ10"/>
    <mergeCell ref="CL6:CL10"/>
    <mergeCell ref="CF6:CF10"/>
    <mergeCell ref="CH6:CH10"/>
    <mergeCell ref="E38:K38"/>
    <mergeCell ref="CR6:CR10"/>
    <mergeCell ref="CB6:CB10"/>
    <mergeCell ref="CD6:CD10"/>
    <mergeCell ref="BC6:BC10"/>
    <mergeCell ref="BE6:BE10"/>
    <mergeCell ref="BK6:BK10"/>
    <mergeCell ref="BM6:BM10"/>
    <mergeCell ref="BO6:BO10"/>
    <mergeCell ref="BQ6:BQ10"/>
    <mergeCell ref="R60:R61"/>
    <mergeCell ref="J59:K59"/>
    <mergeCell ref="J61:K61"/>
    <mergeCell ref="AD39:AH39"/>
    <mergeCell ref="AI39:AN39"/>
    <mergeCell ref="AO39:AT39"/>
    <mergeCell ref="P39:R39"/>
    <mergeCell ref="CS39:CX39"/>
    <mergeCell ref="U53:X53"/>
    <mergeCell ref="U54:X54"/>
    <mergeCell ref="BC39:BG39"/>
    <mergeCell ref="BH39:BM39"/>
    <mergeCell ref="BN39:BS39"/>
    <mergeCell ref="BT39:BY39"/>
    <mergeCell ref="AU39:AZ39"/>
    <mergeCell ref="X39:Y39"/>
    <mergeCell ref="E57:M57"/>
    <mergeCell ref="H59:I59"/>
    <mergeCell ref="CB39:CF39"/>
    <mergeCell ref="CG39:CL39"/>
    <mergeCell ref="CM39:CR39"/>
    <mergeCell ref="U57:X57"/>
    <mergeCell ref="U58:X58"/>
  </mergeCells>
  <conditionalFormatting sqref="C40:C43">
    <cfRule type="cellIs" priority="255" dxfId="91" operator="greaterThan" stopIfTrue="1">
      <formula>6</formula>
    </cfRule>
    <cfRule type="cellIs" priority="256" dxfId="90" operator="equal" stopIfTrue="1">
      <formula>6</formula>
    </cfRule>
    <cfRule type="cellIs" priority="257" dxfId="92" operator="lessThan" stopIfTrue="1">
      <formula>6</formula>
    </cfRule>
  </conditionalFormatting>
  <conditionalFormatting sqref="E13:G36 I13:K36">
    <cfRule type="expression" priority="254" dxfId="108" stopIfTrue="1">
      <formula>ISEVEN(ROW())</formula>
    </cfRule>
  </conditionalFormatting>
  <conditionalFormatting sqref="D13:D37">
    <cfRule type="cellIs" priority="252" dxfId="81" operator="equal" stopIfTrue="1">
      <formula>"0cm"</formula>
    </cfRule>
  </conditionalFormatting>
  <conditionalFormatting sqref="M13:S36">
    <cfRule type="expression" priority="202" dxfId="214" stopIfTrue="1">
      <formula>ISEVEN(ROW())</formula>
    </cfRule>
  </conditionalFormatting>
  <conditionalFormatting sqref="C13:C36">
    <cfRule type="expression" priority="200" dxfId="8" stopIfTrue="1">
      <formula>ISEVEN(ROW())</formula>
    </cfRule>
  </conditionalFormatting>
  <conditionalFormatting sqref="U13:AA36">
    <cfRule type="expression" priority="199" dxfId="212" stopIfTrue="1">
      <formula>ISEVEN(ROW())</formula>
    </cfRule>
  </conditionalFormatting>
  <conditionalFormatting sqref="AD13:AD36">
    <cfRule type="cellIs" priority="198" dxfId="83" operator="greaterThan" stopIfTrue="1">
      <formula>0</formula>
    </cfRule>
  </conditionalFormatting>
  <conditionalFormatting sqref="AF13:AF36">
    <cfRule type="cellIs" priority="195" dxfId="83" operator="greaterThan" stopIfTrue="1">
      <formula>0</formula>
    </cfRule>
  </conditionalFormatting>
  <conditionalFormatting sqref="AC13:AC36">
    <cfRule type="cellIs" priority="196" dxfId="110" operator="equal" stopIfTrue="1">
      <formula>3</formula>
    </cfRule>
  </conditionalFormatting>
  <conditionalFormatting sqref="AE13:AE36">
    <cfRule type="cellIs" priority="194" dxfId="110" operator="equal" stopIfTrue="1">
      <formula>3</formula>
    </cfRule>
  </conditionalFormatting>
  <conditionalFormatting sqref="AH13:AH36">
    <cfRule type="cellIs" priority="193" dxfId="83" operator="greaterThan" stopIfTrue="1">
      <formula>0</formula>
    </cfRule>
  </conditionalFormatting>
  <conditionalFormatting sqref="AG13:AG36">
    <cfRule type="cellIs" priority="192" dxfId="110" operator="equal" stopIfTrue="1">
      <formula>3</formula>
    </cfRule>
  </conditionalFormatting>
  <conditionalFormatting sqref="AJ13:AJ36">
    <cfRule type="cellIs" priority="191" dxfId="83" operator="greaterThan" stopIfTrue="1">
      <formula>0</formula>
    </cfRule>
  </conditionalFormatting>
  <conditionalFormatting sqref="AI13:AI36">
    <cfRule type="cellIs" priority="190" dxfId="110" operator="equal" stopIfTrue="1">
      <formula>3</formula>
    </cfRule>
  </conditionalFormatting>
  <conditionalFormatting sqref="AL13:AL36">
    <cfRule type="cellIs" priority="189" dxfId="83" operator="greaterThan" stopIfTrue="1">
      <formula>0</formula>
    </cfRule>
  </conditionalFormatting>
  <conditionalFormatting sqref="AN13:AN36">
    <cfRule type="cellIs" priority="187" dxfId="83" operator="greaterThan" stopIfTrue="1">
      <formula>0</formula>
    </cfRule>
  </conditionalFormatting>
  <conditionalFormatting sqref="AK13:AK36">
    <cfRule type="cellIs" priority="188" dxfId="110" operator="equal" stopIfTrue="1">
      <formula>3</formula>
    </cfRule>
  </conditionalFormatting>
  <conditionalFormatting sqref="AM13:AM36">
    <cfRule type="cellIs" priority="186" dxfId="110" operator="equal" stopIfTrue="1">
      <formula>3</formula>
    </cfRule>
  </conditionalFormatting>
  <conditionalFormatting sqref="AP13:AP36">
    <cfRule type="cellIs" priority="185" dxfId="83" operator="greaterThan" stopIfTrue="1">
      <formula>0</formula>
    </cfRule>
  </conditionalFormatting>
  <conditionalFormatting sqref="AO13:AO36">
    <cfRule type="cellIs" priority="184" dxfId="110" operator="equal" stopIfTrue="1">
      <formula>3</formula>
    </cfRule>
  </conditionalFormatting>
  <conditionalFormatting sqref="AR13:AR36">
    <cfRule type="cellIs" priority="183" dxfId="83" operator="greaterThan" stopIfTrue="1">
      <formula>0</formula>
    </cfRule>
  </conditionalFormatting>
  <conditionalFormatting sqref="AQ13:AQ36">
    <cfRule type="cellIs" priority="182" dxfId="110" operator="equal" stopIfTrue="1">
      <formula>3</formula>
    </cfRule>
  </conditionalFormatting>
  <conditionalFormatting sqref="AT13:AT36">
    <cfRule type="cellIs" priority="181" dxfId="83" operator="greaterThan" stopIfTrue="1">
      <formula>0</formula>
    </cfRule>
  </conditionalFormatting>
  <conditionalFormatting sqref="AV13:AV36">
    <cfRule type="cellIs" priority="179" dxfId="83" operator="greaterThan" stopIfTrue="1">
      <formula>0</formula>
    </cfRule>
  </conditionalFormatting>
  <conditionalFormatting sqref="AS13:AS36">
    <cfRule type="cellIs" priority="180" dxfId="110" operator="equal" stopIfTrue="1">
      <formula>3</formula>
    </cfRule>
  </conditionalFormatting>
  <conditionalFormatting sqref="AU13:AU36">
    <cfRule type="cellIs" priority="178" dxfId="110" operator="equal" stopIfTrue="1">
      <formula>3</formula>
    </cfRule>
  </conditionalFormatting>
  <conditionalFormatting sqref="AX13:AX36">
    <cfRule type="cellIs" priority="177" dxfId="83" operator="greaterThan" stopIfTrue="1">
      <formula>0</formula>
    </cfRule>
  </conditionalFormatting>
  <conditionalFormatting sqref="AW13:AW36">
    <cfRule type="cellIs" priority="176" dxfId="110" operator="equal" stopIfTrue="1">
      <formula>3</formula>
    </cfRule>
  </conditionalFormatting>
  <conditionalFormatting sqref="AZ13:BA36">
    <cfRule type="cellIs" priority="175" dxfId="83" operator="greaterThan" stopIfTrue="1">
      <formula>0</formula>
    </cfRule>
  </conditionalFormatting>
  <conditionalFormatting sqref="AY13:AY36">
    <cfRule type="cellIs" priority="174" dxfId="110" operator="equal" stopIfTrue="1">
      <formula>3</formula>
    </cfRule>
  </conditionalFormatting>
  <conditionalFormatting sqref="AC13:BA36">
    <cfRule type="cellIs" priority="173" dxfId="110" operator="equal" stopIfTrue="1">
      <formula>0</formula>
    </cfRule>
  </conditionalFormatting>
  <conditionalFormatting sqref="BZ13">
    <cfRule type="cellIs" priority="148" dxfId="110" operator="equal" stopIfTrue="1">
      <formula>0</formula>
    </cfRule>
  </conditionalFormatting>
  <conditionalFormatting sqref="BZ13">
    <cfRule type="cellIs" priority="150" dxfId="83" operator="greaterThan" stopIfTrue="1">
      <formula>0</formula>
    </cfRule>
  </conditionalFormatting>
  <conditionalFormatting sqref="BB13:BB36">
    <cfRule type="cellIs" priority="147" dxfId="110" operator="equal" stopIfTrue="1">
      <formula>3</formula>
    </cfRule>
  </conditionalFormatting>
  <conditionalFormatting sqref="BC13:BC36">
    <cfRule type="cellIs" priority="145" dxfId="147" operator="greaterThan" stopIfTrue="1">
      <formula>0</formula>
    </cfRule>
    <cfRule type="cellIs" priority="146" dxfId="110" operator="equal" stopIfTrue="1">
      <formula>0</formula>
    </cfRule>
  </conditionalFormatting>
  <conditionalFormatting sqref="BD14:BD36">
    <cfRule type="cellIs" priority="144" dxfId="110" operator="equal" stopIfTrue="1">
      <formula>3</formula>
    </cfRule>
  </conditionalFormatting>
  <conditionalFormatting sqref="BE14:BE36">
    <cfRule type="cellIs" priority="142" dxfId="147" operator="greaterThan" stopIfTrue="1">
      <formula>0</formula>
    </cfRule>
    <cfRule type="cellIs" priority="143" dxfId="110" operator="equal" stopIfTrue="1">
      <formula>0</formula>
    </cfRule>
  </conditionalFormatting>
  <conditionalFormatting sqref="BD13">
    <cfRule type="cellIs" priority="141" dxfId="110" operator="equal" stopIfTrue="1">
      <formula>3</formula>
    </cfRule>
  </conditionalFormatting>
  <conditionalFormatting sqref="BE13">
    <cfRule type="cellIs" priority="139" dxfId="147" operator="greaterThan" stopIfTrue="1">
      <formula>0</formula>
    </cfRule>
    <cfRule type="cellIs" priority="140" dxfId="110" operator="equal" stopIfTrue="1">
      <formula>0</formula>
    </cfRule>
  </conditionalFormatting>
  <conditionalFormatting sqref="BF13:BF36">
    <cfRule type="cellIs" priority="138" dxfId="110" operator="equal" stopIfTrue="1">
      <formula>3</formula>
    </cfRule>
  </conditionalFormatting>
  <conditionalFormatting sqref="BG13:BG36">
    <cfRule type="cellIs" priority="136" dxfId="147" operator="greaterThan" stopIfTrue="1">
      <formula>0</formula>
    </cfRule>
    <cfRule type="cellIs" priority="137" dxfId="110" operator="equal" stopIfTrue="1">
      <formula>0</formula>
    </cfRule>
  </conditionalFormatting>
  <conditionalFormatting sqref="BH13:BH36">
    <cfRule type="cellIs" priority="135" dxfId="110" operator="equal" stopIfTrue="1">
      <formula>3</formula>
    </cfRule>
  </conditionalFormatting>
  <conditionalFormatting sqref="BI13:BI36">
    <cfRule type="cellIs" priority="133" dxfId="147" operator="greaterThan" stopIfTrue="1">
      <formula>0</formula>
    </cfRule>
    <cfRule type="cellIs" priority="134" dxfId="110" operator="equal" stopIfTrue="1">
      <formula>0</formula>
    </cfRule>
  </conditionalFormatting>
  <conditionalFormatting sqref="BJ13:BJ36">
    <cfRule type="cellIs" priority="132" dxfId="110" operator="equal" stopIfTrue="1">
      <formula>3</formula>
    </cfRule>
  </conditionalFormatting>
  <conditionalFormatting sqref="BK13:BK36">
    <cfRule type="cellIs" priority="130" dxfId="147" operator="greaterThan" stopIfTrue="1">
      <formula>0</formula>
    </cfRule>
    <cfRule type="cellIs" priority="131" dxfId="110" operator="equal" stopIfTrue="1">
      <formula>0</formula>
    </cfRule>
  </conditionalFormatting>
  <conditionalFormatting sqref="BL13:BL36">
    <cfRule type="cellIs" priority="129" dxfId="110" operator="equal" stopIfTrue="1">
      <formula>3</formula>
    </cfRule>
  </conditionalFormatting>
  <conditionalFormatting sqref="BM13:BM36">
    <cfRule type="cellIs" priority="127" dxfId="147" operator="greaterThan" stopIfTrue="1">
      <formula>0</formula>
    </cfRule>
    <cfRule type="cellIs" priority="128" dxfId="110" operator="equal" stopIfTrue="1">
      <formula>0</formula>
    </cfRule>
  </conditionalFormatting>
  <conditionalFormatting sqref="BN13:BN36">
    <cfRule type="cellIs" priority="126" dxfId="110" operator="equal" stopIfTrue="1">
      <formula>3</formula>
    </cfRule>
  </conditionalFormatting>
  <conditionalFormatting sqref="BO13:BO36">
    <cfRule type="cellIs" priority="124" dxfId="147" operator="greaterThan" stopIfTrue="1">
      <formula>0</formula>
    </cfRule>
    <cfRule type="cellIs" priority="125" dxfId="110" operator="equal" stopIfTrue="1">
      <formula>0</formula>
    </cfRule>
  </conditionalFormatting>
  <conditionalFormatting sqref="BP13:BP36">
    <cfRule type="cellIs" priority="123" dxfId="110" operator="equal" stopIfTrue="1">
      <formula>3</formula>
    </cfRule>
  </conditionalFormatting>
  <conditionalFormatting sqref="BQ13:BQ36">
    <cfRule type="cellIs" priority="121" dxfId="147" operator="greaterThan" stopIfTrue="1">
      <formula>0</formula>
    </cfRule>
    <cfRule type="cellIs" priority="122" dxfId="110" operator="equal" stopIfTrue="1">
      <formula>0</formula>
    </cfRule>
  </conditionalFormatting>
  <conditionalFormatting sqref="BR13:BR36">
    <cfRule type="cellIs" priority="120" dxfId="110" operator="equal" stopIfTrue="1">
      <formula>3</formula>
    </cfRule>
  </conditionalFormatting>
  <conditionalFormatting sqref="BS13:BS36">
    <cfRule type="cellIs" priority="118" dxfId="147" operator="greaterThan" stopIfTrue="1">
      <formula>0</formula>
    </cfRule>
    <cfRule type="cellIs" priority="119" dxfId="110" operator="equal" stopIfTrue="1">
      <formula>0</formula>
    </cfRule>
  </conditionalFormatting>
  <conditionalFormatting sqref="BT13:BT36">
    <cfRule type="cellIs" priority="117" dxfId="110" operator="equal" stopIfTrue="1">
      <formula>3</formula>
    </cfRule>
  </conditionalFormatting>
  <conditionalFormatting sqref="BU13:BU36">
    <cfRule type="cellIs" priority="115" dxfId="147" operator="greaterThan" stopIfTrue="1">
      <formula>0</formula>
    </cfRule>
    <cfRule type="cellIs" priority="116" dxfId="110" operator="equal" stopIfTrue="1">
      <formula>0</formula>
    </cfRule>
  </conditionalFormatting>
  <conditionalFormatting sqref="BV13:BV36">
    <cfRule type="cellIs" priority="114" dxfId="110" operator="equal" stopIfTrue="1">
      <formula>3</formula>
    </cfRule>
  </conditionalFormatting>
  <conditionalFormatting sqref="BW13:BW36">
    <cfRule type="cellIs" priority="112" dxfId="147" operator="greaterThan" stopIfTrue="1">
      <formula>0</formula>
    </cfRule>
    <cfRule type="cellIs" priority="113" dxfId="110" operator="equal" stopIfTrue="1">
      <formula>0</formula>
    </cfRule>
  </conditionalFormatting>
  <conditionalFormatting sqref="BX13:BX36">
    <cfRule type="cellIs" priority="111" dxfId="110" operator="equal" stopIfTrue="1">
      <formula>3</formula>
    </cfRule>
  </conditionalFormatting>
  <conditionalFormatting sqref="BY13:BY36">
    <cfRule type="cellIs" priority="109" dxfId="147" operator="greaterThan" stopIfTrue="1">
      <formula>0</formula>
    </cfRule>
    <cfRule type="cellIs" priority="110" dxfId="110" operator="equal" stopIfTrue="1">
      <formula>0</formula>
    </cfRule>
  </conditionalFormatting>
  <conditionalFormatting sqref="CA13:CA36">
    <cfRule type="cellIs" priority="108" dxfId="110" operator="equal" stopIfTrue="1">
      <formula>3</formula>
    </cfRule>
  </conditionalFormatting>
  <conditionalFormatting sqref="CB13:CB36">
    <cfRule type="cellIs" priority="106" dxfId="111" operator="greaterThan" stopIfTrue="1">
      <formula>0</formula>
    </cfRule>
    <cfRule type="cellIs" priority="107" dxfId="110" operator="equal" stopIfTrue="1">
      <formula>0</formula>
    </cfRule>
  </conditionalFormatting>
  <conditionalFormatting sqref="CC13:CC36">
    <cfRule type="cellIs" priority="105" dxfId="110" operator="equal" stopIfTrue="1">
      <formula>3</formula>
    </cfRule>
  </conditionalFormatting>
  <conditionalFormatting sqref="CE13:CE36">
    <cfRule type="cellIs" priority="102" dxfId="110" operator="equal" stopIfTrue="1">
      <formula>3</formula>
    </cfRule>
  </conditionalFormatting>
  <conditionalFormatting sqref="CG13:CG36">
    <cfRule type="cellIs" priority="99" dxfId="110" operator="equal" stopIfTrue="1">
      <formula>3</formula>
    </cfRule>
  </conditionalFormatting>
  <conditionalFormatting sqref="CI13:CI36">
    <cfRule type="cellIs" priority="96" dxfId="110" operator="equal" stopIfTrue="1">
      <formula>3</formula>
    </cfRule>
  </conditionalFormatting>
  <conditionalFormatting sqref="CK13:CK36">
    <cfRule type="cellIs" priority="93" dxfId="110" operator="equal" stopIfTrue="1">
      <formula>3</formula>
    </cfRule>
  </conditionalFormatting>
  <conditionalFormatting sqref="CM13:CM36">
    <cfRule type="cellIs" priority="90" dxfId="110" operator="equal" stopIfTrue="1">
      <formula>3</formula>
    </cfRule>
  </conditionalFormatting>
  <conditionalFormatting sqref="CO13:CO36">
    <cfRule type="cellIs" priority="87" dxfId="110" operator="equal" stopIfTrue="1">
      <formula>3</formula>
    </cfRule>
  </conditionalFormatting>
  <conditionalFormatting sqref="CQ13:CQ36">
    <cfRule type="cellIs" priority="84" dxfId="110" operator="equal" stopIfTrue="1">
      <formula>3</formula>
    </cfRule>
  </conditionalFormatting>
  <conditionalFormatting sqref="CS13:CS36">
    <cfRule type="cellIs" priority="81" dxfId="110" operator="equal" stopIfTrue="1">
      <formula>3</formula>
    </cfRule>
  </conditionalFormatting>
  <conditionalFormatting sqref="CU13:CU36">
    <cfRule type="cellIs" priority="78" dxfId="110" operator="equal" stopIfTrue="1">
      <formula>3</formula>
    </cfRule>
  </conditionalFormatting>
  <conditionalFormatting sqref="CW13:CW36">
    <cfRule type="cellIs" priority="75" dxfId="110" operator="equal" stopIfTrue="1">
      <formula>3</formula>
    </cfRule>
  </conditionalFormatting>
  <conditionalFormatting sqref="CD13:CD36">
    <cfRule type="cellIs" priority="71" dxfId="111" operator="greaterThan" stopIfTrue="1">
      <formula>0</formula>
    </cfRule>
    <cfRule type="cellIs" priority="72" dxfId="110" operator="equal" stopIfTrue="1">
      <formula>0</formula>
    </cfRule>
  </conditionalFormatting>
  <conditionalFormatting sqref="CF13:CF36">
    <cfRule type="cellIs" priority="69" dxfId="111" operator="greaterThan" stopIfTrue="1">
      <formula>0</formula>
    </cfRule>
    <cfRule type="cellIs" priority="70" dxfId="110" operator="equal" stopIfTrue="1">
      <formula>0</formula>
    </cfRule>
  </conditionalFormatting>
  <conditionalFormatting sqref="CH13:CH36">
    <cfRule type="cellIs" priority="67" dxfId="111" operator="greaterThan" stopIfTrue="1">
      <formula>0</formula>
    </cfRule>
    <cfRule type="cellIs" priority="68" dxfId="110" operator="equal" stopIfTrue="1">
      <formula>0</formula>
    </cfRule>
  </conditionalFormatting>
  <conditionalFormatting sqref="CJ13:CJ36">
    <cfRule type="cellIs" priority="65" dxfId="111" operator="greaterThan" stopIfTrue="1">
      <formula>0</formula>
    </cfRule>
    <cfRule type="cellIs" priority="66" dxfId="110" operator="equal" stopIfTrue="1">
      <formula>0</formula>
    </cfRule>
  </conditionalFormatting>
  <conditionalFormatting sqref="CL13:CL36">
    <cfRule type="cellIs" priority="63" dxfId="111" operator="greaterThan" stopIfTrue="1">
      <formula>0</formula>
    </cfRule>
    <cfRule type="cellIs" priority="64" dxfId="110" operator="equal" stopIfTrue="1">
      <formula>0</formula>
    </cfRule>
  </conditionalFormatting>
  <conditionalFormatting sqref="CN13:CN36">
    <cfRule type="cellIs" priority="61" dxfId="111" operator="greaterThan" stopIfTrue="1">
      <formula>0</formula>
    </cfRule>
    <cfRule type="cellIs" priority="62" dxfId="110" operator="equal" stopIfTrue="1">
      <formula>0</formula>
    </cfRule>
  </conditionalFormatting>
  <conditionalFormatting sqref="CP13:CP36">
    <cfRule type="cellIs" priority="59" dxfId="111" operator="greaterThan" stopIfTrue="1">
      <formula>0</formula>
    </cfRule>
    <cfRule type="cellIs" priority="60" dxfId="110" operator="equal" stopIfTrue="1">
      <formula>0</formula>
    </cfRule>
  </conditionalFormatting>
  <conditionalFormatting sqref="CR13:CR36">
    <cfRule type="cellIs" priority="57" dxfId="111" operator="greaterThan" stopIfTrue="1">
      <formula>0</formula>
    </cfRule>
    <cfRule type="cellIs" priority="58" dxfId="110" operator="equal" stopIfTrue="1">
      <formula>0</formula>
    </cfRule>
  </conditionalFormatting>
  <conditionalFormatting sqref="CT13:CT36">
    <cfRule type="cellIs" priority="55" dxfId="111" operator="greaterThan" stopIfTrue="1">
      <formula>0</formula>
    </cfRule>
    <cfRule type="cellIs" priority="56" dxfId="110" operator="equal" stopIfTrue="1">
      <formula>0</formula>
    </cfRule>
  </conditionalFormatting>
  <conditionalFormatting sqref="CV13:CV36">
    <cfRule type="cellIs" priority="53" dxfId="111" operator="greaterThan" stopIfTrue="1">
      <formula>0</formula>
    </cfRule>
    <cfRule type="cellIs" priority="54" dxfId="110" operator="equal" stopIfTrue="1">
      <formula>0</formula>
    </cfRule>
  </conditionalFormatting>
  <conditionalFormatting sqref="CX13:CX36">
    <cfRule type="cellIs" priority="51" dxfId="111" operator="greaterThan" stopIfTrue="1">
      <formula>0</formula>
    </cfRule>
    <cfRule type="cellIs" priority="52" dxfId="110" operator="equal" stopIfTrue="1">
      <formula>0</formula>
    </cfRule>
  </conditionalFormatting>
  <conditionalFormatting sqref="B40:G51 M40:O42 L43:O51 T40:W51 E54">
    <cfRule type="cellIs" priority="205" dxfId="90" operator="equal" stopIfTrue="1">
      <formula>2</formula>
    </cfRule>
  </conditionalFormatting>
  <conditionalFormatting sqref="H13:H36">
    <cfRule type="expression" priority="47" dxfId="108" stopIfTrue="1">
      <formula>ISEVEN(ROW())</formula>
    </cfRule>
  </conditionalFormatting>
  <conditionalFormatting sqref="H40:I51">
    <cfRule type="cellIs" priority="46" dxfId="1" operator="equal" stopIfTrue="1">
      <formula>0</formula>
    </cfRule>
  </conditionalFormatting>
  <conditionalFormatting sqref="J40:J51">
    <cfRule type="cellIs" priority="44" dxfId="1" operator="greaterThan" stopIfTrue="1">
      <formula>0</formula>
    </cfRule>
    <cfRule type="cellIs" priority="45" dxfId="0" operator="equal" stopIfTrue="1">
      <formula>0</formula>
    </cfRule>
  </conditionalFormatting>
  <conditionalFormatting sqref="Z40:Z51">
    <cfRule type="cellIs" priority="31" dxfId="1" operator="greaterThan" stopIfTrue="1">
      <formula>0</formula>
    </cfRule>
    <cfRule type="cellIs" priority="32" dxfId="0" operator="equal" stopIfTrue="1">
      <formula>0</formula>
    </cfRule>
  </conditionalFormatting>
  <conditionalFormatting sqref="P40:Q51">
    <cfRule type="cellIs" priority="17" dxfId="1" operator="equal" stopIfTrue="1">
      <formula>0</formula>
    </cfRule>
  </conditionalFormatting>
  <conditionalFormatting sqref="R40:R51">
    <cfRule type="cellIs" priority="15" dxfId="1" operator="greaterThan" stopIfTrue="1">
      <formula>0</formula>
    </cfRule>
    <cfRule type="cellIs" priority="16" dxfId="0" operator="equal" stopIfTrue="1">
      <formula>0</formula>
    </cfRule>
  </conditionalFormatting>
  <conditionalFormatting sqref="X40:Y51">
    <cfRule type="cellIs" priority="13" dxfId="1" operator="equal" stopIfTrue="1">
      <formula>0</formula>
    </cfRule>
  </conditionalFormatting>
  <conditionalFormatting sqref="T13:T36">
    <cfRule type="cellIs" priority="11" dxfId="83" operator="greaterThan" stopIfTrue="1">
      <formula>0</formula>
    </cfRule>
    <cfRule type="cellIs" priority="12" dxfId="0" operator="equal" stopIfTrue="1">
      <formula>0</formula>
    </cfRule>
  </conditionalFormatting>
  <conditionalFormatting sqref="AB13:AB36">
    <cfRule type="cellIs" priority="9" dxfId="83" operator="greaterThan" stopIfTrue="1">
      <formula>0</formula>
    </cfRule>
    <cfRule type="cellIs" priority="10" dxfId="0" operator="equal" stopIfTrue="1">
      <formula>0</formula>
    </cfRule>
  </conditionalFormatting>
  <conditionalFormatting sqref="K40:K51">
    <cfRule type="cellIs" priority="5" dxfId="1" operator="greaterThan" stopIfTrue="1">
      <formula>0</formula>
    </cfRule>
    <cfRule type="cellIs" priority="6" dxfId="0" operator="equal" stopIfTrue="1">
      <formula>0</formula>
    </cfRule>
  </conditionalFormatting>
  <conditionalFormatting sqref="S40:S51">
    <cfRule type="cellIs" priority="3" dxfId="1" operator="greaterThan" stopIfTrue="1">
      <formula>0</formula>
    </cfRule>
    <cfRule type="cellIs" priority="4" dxfId="0" operator="equal" stopIfTrue="1">
      <formula>0</formula>
    </cfRule>
  </conditionalFormatting>
  <conditionalFormatting sqref="AA40:AA51">
    <cfRule type="cellIs" priority="1" dxfId="1" operator="greaterThan" stopIfTrue="1">
      <formula>0</formula>
    </cfRule>
    <cfRule type="cellIs" priority="2" dxfId="0" operator="equal" stopIfTrue="1">
      <formula>0</formula>
    </cfRule>
  </conditionalFormatting>
  <dataValidations count="8">
    <dataValidation type="list" allowBlank="1" showInputMessage="1" showErrorMessage="1" sqref="C13:C37">
      <formula1>"20cm,40cm,60cm,80cm"</formula1>
    </dataValidation>
    <dataValidation type="list" allowBlank="1" showInputMessage="1" showErrorMessage="1" sqref="E13:E37 AB37 M13:M37 U13:U36 Z37">
      <formula1>"Short,Medium,Long"</formula1>
    </dataValidation>
    <dataValidation type="whole" allowBlank="1" showInputMessage="1" showErrorMessage="1" errorTitle="Out of range" error="RED PEG Out of range&#10;Check range in cell to the left" sqref="K15 K17:K36">
      <formula1>H15</formula1>
      <formula2>I15</formula2>
    </dataValidation>
    <dataValidation type="whole" allowBlank="1" showInputMessage="1" showErrorMessage="1" errorTitle="Out of range" error="BLUE PEG out of range&#10;Check range in cell to the left&#10;" sqref="S13:S36">
      <formula1>P13</formula1>
      <formula2>Q13</formula2>
    </dataValidation>
    <dataValidation type="whole" allowBlank="1" showErrorMessage="1" errorTitle="Out of range" error="WHITE PEG Out of range&#10;Check range in cell to the left&#10; " sqref="AA13:AA36">
      <formula1>X13</formula1>
      <formula2>Y13</formula2>
    </dataValidation>
    <dataValidation type="whole" allowBlank="1" showErrorMessage="1" errorTitle="Out of range" error="Red Peg&#10;Check range in the cell to the left of this one." sqref="K13">
      <formula1>H13</formula1>
      <formula2>I13</formula2>
    </dataValidation>
    <dataValidation type="whole" allowBlank="1" showErrorMessage="1" errorTitle="Out of range" error="Red Peg&#10;Check range in cell to the left" sqref="K14">
      <formula1>H14</formula1>
      <formula2>I14</formula2>
    </dataValidation>
    <dataValidation type="whole" allowBlank="1" showErrorMessage="1" errorTitle="Out of range" error="Red Peg - Out of range&#10;Check range in cell to the left" sqref="K16">
      <formula1>H16</formula1>
      <formula2>I16</formula2>
    </dataValidation>
  </dataValidations>
  <hyperlinks>
    <hyperlink ref="E57" location="'Auto-check'!A1" display="Look at Auto-check tab to find errors"/>
  </hyperlinks>
  <printOptions/>
  <pageMargins left="0.7" right="0.7" top="0.75" bottom="0.75" header="0.3" footer="0.3"/>
  <pageSetup horizontalDpi="600" verticalDpi="600" orientation="portrait" paperSize="9" scale="65" r:id="rId3"/>
  <colBreaks count="1" manualBreakCount="1">
    <brk id="28" max="65535" man="1"/>
  </colBreaks>
  <legacyDrawing r:id="rId2"/>
</worksheet>
</file>

<file path=xl/worksheets/sheet2.xml><?xml version="1.0" encoding="utf-8"?>
<worksheet xmlns="http://schemas.openxmlformats.org/spreadsheetml/2006/main" xmlns:r="http://schemas.openxmlformats.org/officeDocument/2006/relationships">
  <sheetPr>
    <tabColor rgb="FF92D050"/>
  </sheetPr>
  <dimension ref="A1:AB44"/>
  <sheetViews>
    <sheetView showGridLines="0" view="pageBreakPreview" zoomScaleNormal="120" zoomScaleSheetLayoutView="100" zoomScalePageLayoutView="0" workbookViewId="0" topLeftCell="A10">
      <selection activeCell="A1" sqref="A1"/>
    </sheetView>
  </sheetViews>
  <sheetFormatPr defaultColWidth="9.140625" defaultRowHeight="12.75"/>
  <cols>
    <col min="1" max="1" width="4.7109375" style="13" customWidth="1"/>
    <col min="2" max="2" width="5.57421875" style="0" customWidth="1"/>
    <col min="3" max="3" width="5.8515625" style="0" customWidth="1"/>
    <col min="4" max="4" width="8.00390625" style="0" customWidth="1"/>
    <col min="5" max="5" width="7.57421875" style="0" customWidth="1"/>
    <col min="6" max="6" width="2.28125" style="0" customWidth="1"/>
    <col min="7" max="8" width="5.7109375" style="0" customWidth="1"/>
    <col min="9" max="9" width="8.00390625" style="0" customWidth="1"/>
    <col min="10" max="10" width="7.57421875" style="0" customWidth="1"/>
    <col min="11" max="11" width="2.57421875" style="26" customWidth="1"/>
    <col min="12" max="13" width="5.8515625" style="26" customWidth="1"/>
    <col min="14" max="14" width="8.00390625" style="0" customWidth="1"/>
    <col min="15" max="15" width="7.57421875" style="0" customWidth="1"/>
    <col min="16" max="16" width="2.7109375" style="26" customWidth="1"/>
    <col min="17" max="17" width="11.140625" style="28" customWidth="1"/>
    <col min="18" max="18" width="8.7109375" style="0" hidden="1" customWidth="1"/>
    <col min="19" max="19" width="15.7109375" style="0" hidden="1" customWidth="1"/>
    <col min="20" max="21" width="2.8515625" style="0" customWidth="1"/>
    <col min="22" max="22" width="5.421875" style="0" customWidth="1"/>
    <col min="23" max="23" width="5.421875" style="0" hidden="1" customWidth="1"/>
    <col min="24" max="24" width="7.8515625" style="28" customWidth="1"/>
    <col min="25" max="25" width="7.140625" style="28" customWidth="1"/>
    <col min="26" max="26" width="6.00390625" style="28" customWidth="1"/>
    <col min="27" max="27" width="5.7109375" style="0" customWidth="1"/>
    <col min="28" max="28" width="4.00390625" style="0" customWidth="1"/>
    <col min="29" max="29" width="7.140625" style="0" customWidth="1"/>
  </cols>
  <sheetData>
    <row r="1" spans="1:28" ht="41.25" customHeight="1">
      <c r="A1" s="15"/>
      <c r="B1" s="13"/>
      <c r="C1" s="136" t="s">
        <v>26</v>
      </c>
      <c r="D1" s="169"/>
      <c r="E1" s="169"/>
      <c r="F1" s="169"/>
      <c r="G1" s="169"/>
      <c r="H1" s="169"/>
      <c r="I1" s="169"/>
      <c r="J1" s="44"/>
      <c r="K1" s="142"/>
      <c r="L1" s="142"/>
      <c r="M1" s="142"/>
      <c r="N1" s="262" t="s">
        <v>27</v>
      </c>
      <c r="O1" s="262"/>
      <c r="P1" s="170"/>
      <c r="Q1" s="16">
        <v>1</v>
      </c>
      <c r="R1" s="45"/>
      <c r="S1" s="46">
        <v>2</v>
      </c>
      <c r="T1" s="13"/>
      <c r="U1" s="147"/>
      <c r="V1" s="148"/>
      <c r="W1" s="148"/>
      <c r="X1" s="149">
        <f>$B$2</f>
        <v>0</v>
      </c>
      <c r="Y1" s="137"/>
      <c r="Z1" s="137"/>
      <c r="AA1" s="148"/>
      <c r="AB1" s="78"/>
    </row>
    <row r="2" spans="1:28" ht="15.75" customHeight="1" thickBot="1">
      <c r="A2" s="15"/>
      <c r="B2" s="265">
        <f>TOsummary!E5</f>
        <v>0</v>
      </c>
      <c r="C2" s="265"/>
      <c r="D2" s="265"/>
      <c r="E2" s="265"/>
      <c r="F2" s="265"/>
      <c r="G2" s="265"/>
      <c r="H2" s="265"/>
      <c r="I2" s="266">
        <f>TOsummary!E6</f>
        <v>0</v>
      </c>
      <c r="J2" s="266"/>
      <c r="K2" s="266"/>
      <c r="L2" s="266"/>
      <c r="M2" s="266"/>
      <c r="N2" s="47"/>
      <c r="O2" s="13"/>
      <c r="P2" s="120"/>
      <c r="Q2" s="27"/>
      <c r="R2" s="45"/>
      <c r="S2" s="46"/>
      <c r="T2" s="13"/>
      <c r="U2" s="150"/>
      <c r="V2" s="13"/>
      <c r="W2" s="141"/>
      <c r="X2" s="271">
        <f>$I$2</f>
        <v>0</v>
      </c>
      <c r="Y2" s="271"/>
      <c r="Z2" s="271"/>
      <c r="AA2" s="13"/>
      <c r="AB2" s="151"/>
    </row>
    <row r="3" spans="1:28" ht="15.75" customHeight="1" thickBot="1">
      <c r="A3" s="15"/>
      <c r="B3" s="44"/>
      <c r="C3" s="106"/>
      <c r="D3" s="106"/>
      <c r="E3" s="106"/>
      <c r="F3" s="106"/>
      <c r="G3" s="106"/>
      <c r="H3" s="106"/>
      <c r="I3" s="106"/>
      <c r="J3" s="106"/>
      <c r="K3" s="119"/>
      <c r="L3" s="119"/>
      <c r="M3" s="119"/>
      <c r="N3" s="47"/>
      <c r="O3" s="51"/>
      <c r="P3" s="51"/>
      <c r="Q3" s="51"/>
      <c r="R3" s="45"/>
      <c r="S3" s="46"/>
      <c r="T3" s="13"/>
      <c r="U3" s="150"/>
      <c r="V3" s="64"/>
      <c r="W3" s="64"/>
      <c r="X3" s="146" t="s">
        <v>181</v>
      </c>
      <c r="Y3" s="50"/>
      <c r="Z3" s="50"/>
      <c r="AA3" s="13"/>
      <c r="AB3" s="151"/>
    </row>
    <row r="4" spans="2:28" s="1" customFormat="1" ht="13.5" thickBot="1">
      <c r="B4" s="263" t="s">
        <v>28</v>
      </c>
      <c r="C4" s="264"/>
      <c r="D4" s="267" t="s">
        <v>29</v>
      </c>
      <c r="E4" s="268"/>
      <c r="F4" s="24"/>
      <c r="G4" s="263" t="s">
        <v>28</v>
      </c>
      <c r="H4" s="264"/>
      <c r="I4" s="277" t="s">
        <v>159</v>
      </c>
      <c r="J4" s="278"/>
      <c r="K4" s="6"/>
      <c r="L4" s="263" t="s">
        <v>28</v>
      </c>
      <c r="M4" s="264"/>
      <c r="N4" s="260" t="s">
        <v>160</v>
      </c>
      <c r="O4" s="261"/>
      <c r="P4" s="22"/>
      <c r="Q4" s="7"/>
      <c r="R4" s="23"/>
      <c r="S4" s="17" t="s">
        <v>0</v>
      </c>
      <c r="T4" s="2"/>
      <c r="U4" s="152"/>
      <c r="V4" s="143" t="s">
        <v>20</v>
      </c>
      <c r="W4" s="153" t="s">
        <v>23</v>
      </c>
      <c r="X4" s="143" t="s">
        <v>21</v>
      </c>
      <c r="Y4" s="139" t="s">
        <v>174</v>
      </c>
      <c r="Z4" s="154" t="s">
        <v>43</v>
      </c>
      <c r="AA4" s="145" t="s">
        <v>44</v>
      </c>
      <c r="AB4" s="155"/>
    </row>
    <row r="5" spans="1:28" s="1" customFormat="1" ht="13.5" thickBot="1">
      <c r="A5" s="24"/>
      <c r="B5" s="4" t="s">
        <v>24</v>
      </c>
      <c r="C5" s="126" t="s">
        <v>42</v>
      </c>
      <c r="D5" s="131" t="s">
        <v>161</v>
      </c>
      <c r="E5" s="132" t="s">
        <v>30</v>
      </c>
      <c r="F5" s="11"/>
      <c r="G5" s="4" t="s">
        <v>24</v>
      </c>
      <c r="H5" s="126" t="s">
        <v>42</v>
      </c>
      <c r="I5" s="14" t="s">
        <v>161</v>
      </c>
      <c r="J5" s="105" t="s">
        <v>30</v>
      </c>
      <c r="K5" s="11"/>
      <c r="L5" s="4" t="s">
        <v>24</v>
      </c>
      <c r="M5" s="126" t="s">
        <v>42</v>
      </c>
      <c r="N5" s="14" t="s">
        <v>161</v>
      </c>
      <c r="O5" s="105" t="s">
        <v>30</v>
      </c>
      <c r="P5" s="6"/>
      <c r="Q5" s="7"/>
      <c r="R5" s="18"/>
      <c r="S5" s="18" t="s">
        <v>1</v>
      </c>
      <c r="T5" s="2"/>
      <c r="U5" s="152"/>
      <c r="V5" s="144" t="s">
        <v>180</v>
      </c>
      <c r="W5" s="153"/>
      <c r="X5" s="164" t="s">
        <v>41</v>
      </c>
      <c r="Y5" s="139" t="s">
        <v>22</v>
      </c>
      <c r="Z5" s="154" t="s">
        <v>22</v>
      </c>
      <c r="AA5" s="165" t="s">
        <v>22</v>
      </c>
      <c r="AB5" s="155"/>
    </row>
    <row r="6" spans="1:28" s="1" customFormat="1" ht="15.75" thickBot="1">
      <c r="A6" s="107"/>
      <c r="B6" s="127" t="e">
        <f>VLOOKUP(2,TOsummary!AG$13:AH$36,2,FALSE)</f>
        <v>#N/A</v>
      </c>
      <c r="C6" s="128" t="s">
        <v>170</v>
      </c>
      <c r="D6" s="28" t="e">
        <f>VLOOKUP(B6,TOsummary!$B$13:$AA$36,10,FALSE)</f>
        <v>#N/A</v>
      </c>
      <c r="E6" s="133" t="e">
        <f>VLOOKUP(B6,TOsummary!$B$13:$AA$36,9,FALSE)</f>
        <v>#N/A</v>
      </c>
      <c r="F6" s="118"/>
      <c r="G6" s="127" t="e">
        <f>VLOOKUP(2,TOsummary!BF$13:BG$36,2,FALSE)</f>
        <v>#N/A</v>
      </c>
      <c r="H6" s="128" t="s">
        <v>170</v>
      </c>
      <c r="I6" s="42" t="e">
        <f>VLOOKUP(G6,TOsummary!$B$13:$AA$36,18,FALSE)</f>
        <v>#N/A</v>
      </c>
      <c r="J6" s="133" t="e">
        <f>VLOOKUP(G6,TOsummary!$B$13:$AA$36,17,FALSE)</f>
        <v>#N/A</v>
      </c>
      <c r="K6" s="25"/>
      <c r="L6" s="127" t="e">
        <f>VLOOKUP(2,TOsummary!CE$13:CF$36,2,FALSE)</f>
        <v>#N/A</v>
      </c>
      <c r="M6" s="128" t="s">
        <v>170</v>
      </c>
      <c r="N6" s="42" t="e">
        <f>VLOOKUP(L6,TOsummary!$B$13:$AA$36,26,FALSE)</f>
        <v>#N/A</v>
      </c>
      <c r="O6" s="133" t="e">
        <f>VLOOKUP(L6,TOsummary!$B$13:$AA$36,25,FALSE)</f>
        <v>#N/A</v>
      </c>
      <c r="P6" s="8"/>
      <c r="Q6" s="9"/>
      <c r="R6" s="34" t="s">
        <v>0</v>
      </c>
      <c r="S6" s="19" t="s">
        <v>2</v>
      </c>
      <c r="T6" s="2"/>
      <c r="U6" s="152"/>
      <c r="V6" s="91">
        <v>1</v>
      </c>
      <c r="W6" s="166">
        <f aca="true" t="shared" si="0" ref="W6:W21">_xlfn.IFERROR(MATCH(V6,C$6:C$38,0),"")</f>
      </c>
      <c r="X6" s="166">
        <f>TOsummary!C13</f>
        <v>0</v>
      </c>
      <c r="Y6" s="166" t="str">
        <f>CONCATENATE(TOsummary!K13,"m")</f>
        <v>m</v>
      </c>
      <c r="Z6" s="166" t="str">
        <f>CONCATENATE(TOsummary!S13,"m")</f>
        <v>m</v>
      </c>
      <c r="AA6" s="167" t="str">
        <f>CONCATENATE(TOsummary!AA13,"m")</f>
        <v>m</v>
      </c>
      <c r="AB6" s="155"/>
    </row>
    <row r="7" spans="1:28" s="1" customFormat="1" ht="15.75" thickBot="1">
      <c r="A7" s="107"/>
      <c r="B7" s="127">
        <f>VLOOKUP(1,TOsummary!AG$13:AH$36,2,FALSE)</f>
        <v>0</v>
      </c>
      <c r="C7" s="128" t="s">
        <v>170</v>
      </c>
      <c r="D7" s="42" t="e">
        <f>VLOOKUP(B7,TOsummary!$B$13:$AA$36,10,FALSE)</f>
        <v>#N/A</v>
      </c>
      <c r="E7" s="133" t="e">
        <f>VLOOKUP(B7,TOsummary!$B$13:$AA$36,9,FALSE)</f>
        <v>#N/A</v>
      </c>
      <c r="F7" s="118"/>
      <c r="G7" s="127">
        <f>VLOOKUP(1,TOsummary!BF$13:BG$36,2,FALSE)</f>
        <v>0</v>
      </c>
      <c r="H7" s="128" t="s">
        <v>170</v>
      </c>
      <c r="I7" s="42" t="e">
        <f>VLOOKUP(G7,TOsummary!$B$13:$AA$36,18,FALSE)</f>
        <v>#N/A</v>
      </c>
      <c r="J7" s="133" t="e">
        <f>VLOOKUP(G7,TOsummary!$B$13:$AA$36,17,FALSE)</f>
        <v>#N/A</v>
      </c>
      <c r="K7" s="25"/>
      <c r="L7" s="127">
        <f>VLOOKUP(1,TOsummary!CE$13:CF$36,2,FALSE)</f>
        <v>0</v>
      </c>
      <c r="M7" s="128" t="s">
        <v>170</v>
      </c>
      <c r="N7" s="42" t="e">
        <f>VLOOKUP(L7,TOsummary!$B$13:$AA$36,26,FALSE)</f>
        <v>#N/A</v>
      </c>
      <c r="O7" s="133" t="e">
        <f>VLOOKUP(L7,TOsummary!$B$13:$AA$36,25,FALSE)</f>
        <v>#N/A</v>
      </c>
      <c r="P7" s="8"/>
      <c r="Q7" s="9"/>
      <c r="R7" s="34" t="s">
        <v>0</v>
      </c>
      <c r="S7" s="19" t="s">
        <v>3</v>
      </c>
      <c r="T7" s="2"/>
      <c r="U7" s="152"/>
      <c r="V7" s="94">
        <v>2</v>
      </c>
      <c r="W7" s="94">
        <f t="shared" si="0"/>
      </c>
      <c r="X7" s="94">
        <f>TOsummary!C14</f>
        <v>0</v>
      </c>
      <c r="Y7" s="166" t="str">
        <f>CONCATENATE(TOsummary!K14,"m")</f>
        <v>m</v>
      </c>
      <c r="Z7" s="166" t="str">
        <f>CONCATENATE(TOsummary!S14,"m")</f>
        <v>m</v>
      </c>
      <c r="AA7" s="167" t="str">
        <f>CONCATENATE(TOsummary!AA14,"m")</f>
        <v>m</v>
      </c>
      <c r="AB7" s="155"/>
    </row>
    <row r="8" spans="1:28" s="1" customFormat="1" ht="15.75" thickBot="1">
      <c r="A8" s="107"/>
      <c r="B8" s="127" t="e">
        <f>VLOOKUP(2,TOsummary!AE$13:AF$36,2,FALSE)</f>
        <v>#N/A</v>
      </c>
      <c r="C8" s="128" t="s">
        <v>171</v>
      </c>
      <c r="D8" s="42" t="e">
        <f>VLOOKUP(B8,TOsummary!$B$13:$AA$36,10,FALSE)</f>
        <v>#N/A</v>
      </c>
      <c r="E8" s="133" t="e">
        <f>VLOOKUP(B8,TOsummary!$B$13:$AA$36,9,FALSE)</f>
        <v>#N/A</v>
      </c>
      <c r="F8" s="118"/>
      <c r="G8" s="127" t="e">
        <f>VLOOKUP(2,TOsummary!BD$13:BE$36,2,FALSE)</f>
        <v>#N/A</v>
      </c>
      <c r="H8" s="128" t="s">
        <v>171</v>
      </c>
      <c r="I8" s="42" t="e">
        <f>VLOOKUP(G8,TOsummary!$B$13:$AA$36,18,FALSE)</f>
        <v>#N/A</v>
      </c>
      <c r="J8" s="133" t="e">
        <f>VLOOKUP(G8,TOsummary!$B$13:$AA$36,17,FALSE)</f>
        <v>#N/A</v>
      </c>
      <c r="K8" s="25"/>
      <c r="L8" s="127" t="e">
        <f>VLOOKUP(2,TOsummary!CC$13:CD$36,2,FALSE)</f>
        <v>#N/A</v>
      </c>
      <c r="M8" s="128" t="s">
        <v>171</v>
      </c>
      <c r="N8" s="42" t="e">
        <f>VLOOKUP(L8,TOsummary!$B$13:$AA$36,26,FALSE)</f>
        <v>#N/A</v>
      </c>
      <c r="O8" s="133" t="e">
        <f>VLOOKUP(L8,TOsummary!$B$13:$AA$36,25,FALSE)</f>
        <v>#N/A</v>
      </c>
      <c r="P8" s="8"/>
      <c r="Q8" s="9"/>
      <c r="R8" s="34"/>
      <c r="S8" s="19"/>
      <c r="T8" s="2"/>
      <c r="U8" s="152"/>
      <c r="V8" s="94">
        <v>3</v>
      </c>
      <c r="W8" s="94">
        <f t="shared" si="0"/>
      </c>
      <c r="X8" s="94">
        <f>TOsummary!C15</f>
        <v>0</v>
      </c>
      <c r="Y8" s="166" t="str">
        <f>CONCATENATE(TOsummary!K15,"m")</f>
        <v>m</v>
      </c>
      <c r="Z8" s="166" t="str">
        <f>CONCATENATE(TOsummary!S15,"m")</f>
        <v>m</v>
      </c>
      <c r="AA8" s="167" t="str">
        <f>CONCATENATE(TOsummary!AA15,"m")</f>
        <v>m</v>
      </c>
      <c r="AB8" s="155"/>
    </row>
    <row r="9" spans="1:28" s="1" customFormat="1" ht="15.75" thickBot="1">
      <c r="A9" s="107"/>
      <c r="B9" s="127">
        <f>VLOOKUP(1,TOsummary!AE$13:AF$36,2,FALSE)</f>
        <v>0</v>
      </c>
      <c r="C9" s="128" t="s">
        <v>171</v>
      </c>
      <c r="D9" s="42" t="e">
        <f>VLOOKUP(B9,TOsummary!$B$13:$AA$36,10,FALSE)</f>
        <v>#N/A</v>
      </c>
      <c r="E9" s="133" t="e">
        <f>VLOOKUP(B9,TOsummary!$B$13:$AA$36,9,FALSE)</f>
        <v>#N/A</v>
      </c>
      <c r="F9" s="118"/>
      <c r="G9" s="127">
        <f>VLOOKUP(1,TOsummary!BD$13:BE$36,2,FALSE)</f>
        <v>0</v>
      </c>
      <c r="H9" s="128" t="s">
        <v>171</v>
      </c>
      <c r="I9" s="42" t="e">
        <f>VLOOKUP(G9,TOsummary!$B$13:$AA$36,18,FALSE)</f>
        <v>#N/A</v>
      </c>
      <c r="J9" s="133" t="e">
        <f>VLOOKUP(G9,TOsummary!$B$13:$AA$36,17,FALSE)</f>
        <v>#N/A</v>
      </c>
      <c r="K9" s="25"/>
      <c r="L9" s="127">
        <f>VLOOKUP(1,TOsummary!CC$13:CD$36,2,FALSE)</f>
        <v>0</v>
      </c>
      <c r="M9" s="128" t="s">
        <v>171</v>
      </c>
      <c r="N9" s="42" t="e">
        <f>VLOOKUP(L9,TOsummary!$B$13:$AA$36,26,FALSE)</f>
        <v>#N/A</v>
      </c>
      <c r="O9" s="133" t="e">
        <f>VLOOKUP(L9,TOsummary!$B$13:$AA$36,25,FALSE)</f>
        <v>#N/A</v>
      </c>
      <c r="P9" s="8"/>
      <c r="Q9" s="9"/>
      <c r="R9" s="34"/>
      <c r="S9" s="19"/>
      <c r="T9" s="2"/>
      <c r="U9" s="152"/>
      <c r="V9" s="94">
        <v>4</v>
      </c>
      <c r="W9" s="94">
        <f t="shared" si="0"/>
      </c>
      <c r="X9" s="94">
        <f>TOsummary!C16</f>
        <v>0</v>
      </c>
      <c r="Y9" s="166" t="str">
        <f>CONCATENATE(TOsummary!K16,"m")</f>
        <v>m</v>
      </c>
      <c r="Z9" s="166" t="str">
        <f>CONCATENATE(TOsummary!S16,"m")</f>
        <v>m</v>
      </c>
      <c r="AA9" s="167" t="str">
        <f>CONCATENATE(TOsummary!AA16,"m")</f>
        <v>m</v>
      </c>
      <c r="AB9" s="155"/>
    </row>
    <row r="10" spans="1:28" s="1" customFormat="1" ht="15.75" thickBot="1">
      <c r="A10" s="107"/>
      <c r="B10" s="127" t="e">
        <f>VLOOKUP(2,TOsummary!AC$13:AD$36,2,FALSE)</f>
        <v>#N/A</v>
      </c>
      <c r="C10" s="128" t="s">
        <v>172</v>
      </c>
      <c r="D10" s="42" t="e">
        <f>VLOOKUP(B10,TOsummary!$B$13:$AA$36,10,FALSE)</f>
        <v>#N/A</v>
      </c>
      <c r="E10" s="133" t="e">
        <f>VLOOKUP(B10,TOsummary!$B$13:$AA$36,9,FALSE)</f>
        <v>#N/A</v>
      </c>
      <c r="F10" s="118"/>
      <c r="G10" s="127" t="e">
        <f>VLOOKUP(2,TOsummary!BB$13:BC$36,2,FALSE)</f>
        <v>#N/A</v>
      </c>
      <c r="H10" s="128" t="s">
        <v>172</v>
      </c>
      <c r="I10" s="42" t="e">
        <f>VLOOKUP(G10,TOsummary!$B$13:$AA$36,18,FALSE)</f>
        <v>#N/A</v>
      </c>
      <c r="J10" s="133" t="e">
        <f>VLOOKUP(G10,TOsummary!$B$13:$AA$36,17,FALSE)</f>
        <v>#N/A</v>
      </c>
      <c r="K10" s="25"/>
      <c r="L10" s="127" t="e">
        <f>VLOOKUP(2,TOsummary!CA$13:CB$36,2,FALSE)</f>
        <v>#N/A</v>
      </c>
      <c r="M10" s="128" t="s">
        <v>172</v>
      </c>
      <c r="N10" s="42" t="e">
        <f>VLOOKUP(L10,TOsummary!$B$13:$AA$36,26,FALSE)</f>
        <v>#N/A</v>
      </c>
      <c r="O10" s="133" t="e">
        <f>VLOOKUP(L10,TOsummary!$B$13:$AA$36,25,FALSE)</f>
        <v>#N/A</v>
      </c>
      <c r="P10" s="8"/>
      <c r="Q10" s="9"/>
      <c r="R10" s="34"/>
      <c r="S10" s="19"/>
      <c r="T10" s="2"/>
      <c r="U10" s="152"/>
      <c r="V10" s="94">
        <v>5</v>
      </c>
      <c r="W10" s="94">
        <f t="shared" si="0"/>
      </c>
      <c r="X10" s="94">
        <f>TOsummary!C17</f>
        <v>0</v>
      </c>
      <c r="Y10" s="166" t="str">
        <f>CONCATENATE(TOsummary!K17,"m")</f>
        <v>m</v>
      </c>
      <c r="Z10" s="166" t="str">
        <f>CONCATENATE(TOsummary!S17,"m")</f>
        <v>m</v>
      </c>
      <c r="AA10" s="167" t="str">
        <f>CONCATENATE(TOsummary!AA17,"m")</f>
        <v>m</v>
      </c>
      <c r="AB10" s="155"/>
    </row>
    <row r="11" spans="1:28" s="1" customFormat="1" ht="15.75" thickBot="1">
      <c r="A11" s="107"/>
      <c r="B11" s="129">
        <f>VLOOKUP(1,TOsummary!AC$13:AD$36,2,FALSE)</f>
        <v>0</v>
      </c>
      <c r="C11" s="130" t="s">
        <v>172</v>
      </c>
      <c r="D11" s="43" t="e">
        <f>VLOOKUP(B11,TOsummary!$B$13:AA$36,10,FALSE)</f>
        <v>#N/A</v>
      </c>
      <c r="E11" s="134" t="e">
        <f>VLOOKUP(B11,TOsummary!$B$13:$AA$36,9,FALSE)</f>
        <v>#N/A</v>
      </c>
      <c r="F11" s="118"/>
      <c r="G11" s="129">
        <f>VLOOKUP(1,TOsummary!BB$13:BC$36,2,FALSE)</f>
        <v>0</v>
      </c>
      <c r="H11" s="130" t="s">
        <v>172</v>
      </c>
      <c r="I11" s="43" t="e">
        <f>VLOOKUP(G11,TOsummary!$B$13:$AA$36,18,FALSE)</f>
        <v>#N/A</v>
      </c>
      <c r="J11" s="134" t="e">
        <f>VLOOKUP(G11,TOsummary!$B$13:$AA$36,17,FALSE)</f>
        <v>#N/A</v>
      </c>
      <c r="K11" s="25"/>
      <c r="L11" s="129">
        <f>VLOOKUP(1,TOsummary!CA$13:CB$36,2,FALSE)</f>
        <v>0</v>
      </c>
      <c r="M11" s="130" t="s">
        <v>172</v>
      </c>
      <c r="N11" s="43" t="e">
        <f>VLOOKUP(L11,TOsummary!$B$13:$AA$36,26,FALSE)</f>
        <v>#N/A</v>
      </c>
      <c r="O11" s="134" t="e">
        <f>VLOOKUP(L11,TOsummary!$B$13:$AA$36,25,FALSE)</f>
        <v>#N/A</v>
      </c>
      <c r="P11" s="8"/>
      <c r="Q11" s="9"/>
      <c r="R11" s="34" t="s">
        <v>0</v>
      </c>
      <c r="S11" s="19" t="s">
        <v>4</v>
      </c>
      <c r="T11" s="2"/>
      <c r="U11" s="152"/>
      <c r="V11" s="94">
        <v>6</v>
      </c>
      <c r="W11" s="94">
        <f t="shared" si="0"/>
      </c>
      <c r="X11" s="94">
        <f>TOsummary!C18</f>
        <v>0</v>
      </c>
      <c r="Y11" s="166" t="str">
        <f>CONCATENATE(TOsummary!K18,"m")</f>
        <v>m</v>
      </c>
      <c r="Z11" s="166" t="str">
        <f>CONCATENATE(TOsummary!S18,"m")</f>
        <v>m</v>
      </c>
      <c r="AA11" s="167" t="str">
        <f>CONCATENATE(TOsummary!AA18,"m")</f>
        <v>m</v>
      </c>
      <c r="AB11" s="155"/>
    </row>
    <row r="12" spans="1:28" s="1" customFormat="1" ht="15.75" thickBot="1">
      <c r="A12" s="2"/>
      <c r="B12" s="5"/>
      <c r="C12" s="32"/>
      <c r="D12" s="5"/>
      <c r="E12" s="5"/>
      <c r="F12" s="11"/>
      <c r="G12" s="5"/>
      <c r="H12" s="32"/>
      <c r="I12" s="3"/>
      <c r="J12" s="3"/>
      <c r="K12" s="2"/>
      <c r="L12" s="5"/>
      <c r="M12" s="32"/>
      <c r="N12" s="3"/>
      <c r="O12" s="3"/>
      <c r="P12" s="3"/>
      <c r="Q12" s="11"/>
      <c r="R12" s="18"/>
      <c r="S12" s="15" t="s">
        <v>19</v>
      </c>
      <c r="T12" s="2"/>
      <c r="U12" s="152"/>
      <c r="V12" s="94">
        <v>7</v>
      </c>
      <c r="W12" s="94">
        <f t="shared" si="0"/>
      </c>
      <c r="X12" s="94">
        <f>TOsummary!C19</f>
        <v>0</v>
      </c>
      <c r="Y12" s="166" t="str">
        <f>CONCATENATE(TOsummary!K19,"m")</f>
        <v>m</v>
      </c>
      <c r="Z12" s="166" t="str">
        <f>CONCATENATE(TOsummary!S19,"m")</f>
        <v>m</v>
      </c>
      <c r="AA12" s="167" t="str">
        <f>CONCATENATE(TOsummary!AA19,"m")</f>
        <v>m</v>
      </c>
      <c r="AB12" s="155"/>
    </row>
    <row r="13" spans="2:28" s="1" customFormat="1" ht="15.75" thickBot="1">
      <c r="B13" s="269" t="s">
        <v>31</v>
      </c>
      <c r="C13" s="270"/>
      <c r="D13" s="272" t="s">
        <v>29</v>
      </c>
      <c r="E13" s="273"/>
      <c r="F13" s="24"/>
      <c r="G13" s="269" t="s">
        <v>31</v>
      </c>
      <c r="H13" s="270"/>
      <c r="I13" s="275" t="s">
        <v>159</v>
      </c>
      <c r="J13" s="276"/>
      <c r="K13" s="6"/>
      <c r="L13" s="269" t="s">
        <v>31</v>
      </c>
      <c r="M13" s="270"/>
      <c r="N13" s="263" t="s">
        <v>160</v>
      </c>
      <c r="O13" s="264"/>
      <c r="P13" s="22"/>
      <c r="Q13" s="7"/>
      <c r="R13" s="35"/>
      <c r="S13" s="10"/>
      <c r="T13" s="2"/>
      <c r="U13" s="152"/>
      <c r="V13" s="94">
        <v>8</v>
      </c>
      <c r="W13" s="94">
        <f t="shared" si="0"/>
      </c>
      <c r="X13" s="94">
        <f>TOsummary!C20</f>
        <v>0</v>
      </c>
      <c r="Y13" s="166" t="str">
        <f>CONCATENATE(TOsummary!K20,"m")</f>
        <v>m</v>
      </c>
      <c r="Z13" s="166" t="str">
        <f>CONCATENATE(TOsummary!S20,"m")</f>
        <v>m</v>
      </c>
      <c r="AA13" s="167" t="str">
        <f>CONCATENATE(TOsummary!AA20,"m")</f>
        <v>m</v>
      </c>
      <c r="AB13" s="155"/>
    </row>
    <row r="14" spans="1:28" s="1" customFormat="1" ht="15.75" thickBot="1">
      <c r="A14" s="24"/>
      <c r="B14" s="4" t="s">
        <v>24</v>
      </c>
      <c r="C14" s="126" t="s">
        <v>42</v>
      </c>
      <c r="D14" s="121" t="s">
        <v>161</v>
      </c>
      <c r="E14" s="132" t="s">
        <v>30</v>
      </c>
      <c r="F14" s="11"/>
      <c r="G14" s="4" t="s">
        <v>24</v>
      </c>
      <c r="H14" s="126" t="s">
        <v>42</v>
      </c>
      <c r="I14" s="14" t="s">
        <v>161</v>
      </c>
      <c r="J14" s="105" t="s">
        <v>30</v>
      </c>
      <c r="K14" s="11"/>
      <c r="L14" s="4" t="s">
        <v>24</v>
      </c>
      <c r="M14" s="126" t="s">
        <v>42</v>
      </c>
      <c r="N14" s="14" t="s">
        <v>161</v>
      </c>
      <c r="O14" s="105" t="s">
        <v>30</v>
      </c>
      <c r="P14" s="6"/>
      <c r="Q14" s="7"/>
      <c r="R14" s="18"/>
      <c r="S14" s="17" t="s">
        <v>5</v>
      </c>
      <c r="T14" s="2"/>
      <c r="U14" s="152"/>
      <c r="V14" s="94">
        <v>9</v>
      </c>
      <c r="W14" s="94">
        <f t="shared" si="0"/>
      </c>
      <c r="X14" s="94">
        <f>TOsummary!C21</f>
        <v>0</v>
      </c>
      <c r="Y14" s="166" t="str">
        <f>CONCATENATE(TOsummary!K21,"m")</f>
        <v>m</v>
      </c>
      <c r="Z14" s="166" t="str">
        <f>CONCATENATE(TOsummary!S21,"m")</f>
        <v>m</v>
      </c>
      <c r="AA14" s="167" t="str">
        <f>CONCATENATE(TOsummary!AA21,"m")</f>
        <v>m</v>
      </c>
      <c r="AB14" s="155"/>
    </row>
    <row r="15" spans="1:28" s="1" customFormat="1" ht="15.75" thickBot="1">
      <c r="A15" s="107"/>
      <c r="B15" s="127" t="e">
        <f>VLOOKUP(2,TOsummary!AM$13:AN$36,2,FALSE)</f>
        <v>#N/A</v>
      </c>
      <c r="C15" s="128" t="s">
        <v>170</v>
      </c>
      <c r="D15" s="41" t="e">
        <f>VLOOKUP(B15,TOsummary!B$13:AA$36,10,FALSE)</f>
        <v>#N/A</v>
      </c>
      <c r="E15" s="133" t="e">
        <f>VLOOKUP(B15,TOsummary!B$13:AA$36,9,FALSE)</f>
        <v>#N/A</v>
      </c>
      <c r="F15" s="25"/>
      <c r="G15" s="127" t="e">
        <f>VLOOKUP(2,TOsummary!BL$13:BM$36,2,FALSE)</f>
        <v>#N/A</v>
      </c>
      <c r="H15" s="128" t="s">
        <v>170</v>
      </c>
      <c r="I15" s="42" t="e">
        <f>VLOOKUP(G15,TOsummary!$B$13:$AA$36,18,FALSE)</f>
        <v>#N/A</v>
      </c>
      <c r="J15" s="133" t="e">
        <f>VLOOKUP(G15,TOsummary!$B$13:$AA$36,17,FALSE)</f>
        <v>#N/A</v>
      </c>
      <c r="K15" s="25"/>
      <c r="L15" s="127" t="e">
        <f>VLOOKUP(2,TOsummary!CK$13:CL$36,2,FALSE)</f>
        <v>#N/A</v>
      </c>
      <c r="M15" s="128" t="s">
        <v>170</v>
      </c>
      <c r="N15" s="42" t="e">
        <f>VLOOKUP(L15,TOsummary!$B$13:$AA$36,26,FALSE)</f>
        <v>#N/A</v>
      </c>
      <c r="O15" s="133" t="e">
        <f>VLOOKUP(L15,TOsummary!$B$13:$AA$36,25,FALSE)</f>
        <v>#N/A</v>
      </c>
      <c r="P15" s="8"/>
      <c r="Q15" s="9"/>
      <c r="R15" s="34" t="s">
        <v>5</v>
      </c>
      <c r="S15" s="18" t="s">
        <v>6</v>
      </c>
      <c r="T15" s="2"/>
      <c r="U15" s="152"/>
      <c r="V15" s="94">
        <v>10</v>
      </c>
      <c r="W15" s="94">
        <f t="shared" si="0"/>
      </c>
      <c r="X15" s="94">
        <f>TOsummary!C22</f>
        <v>0</v>
      </c>
      <c r="Y15" s="166" t="str">
        <f>CONCATENATE(TOsummary!K22,"m")</f>
        <v>m</v>
      </c>
      <c r="Z15" s="166" t="str">
        <f>CONCATENATE(TOsummary!S22,"m")</f>
        <v>m</v>
      </c>
      <c r="AA15" s="167" t="str">
        <f>CONCATENATE(TOsummary!AA22,"m")</f>
        <v>m</v>
      </c>
      <c r="AB15" s="155"/>
    </row>
    <row r="16" spans="1:28" s="1" customFormat="1" ht="15.75" thickBot="1">
      <c r="A16" s="107"/>
      <c r="B16" s="127">
        <f>VLOOKUP(1,TOsummary!AM$13:AN$36,2,FALSE)</f>
        <v>0</v>
      </c>
      <c r="C16" s="128" t="s">
        <v>170</v>
      </c>
      <c r="D16" s="41" t="e">
        <f>VLOOKUP(B16,TOsummary!B$13:AA$36,10,FALSE)</f>
        <v>#N/A</v>
      </c>
      <c r="E16" s="133" t="e">
        <f>VLOOKUP(B16,TOsummary!B$13:AA$36,9,FALSE)</f>
        <v>#N/A</v>
      </c>
      <c r="F16" s="25"/>
      <c r="G16" s="127">
        <f>VLOOKUP(1,TOsummary!BL$13:BM$36,2,FALSE)</f>
        <v>0</v>
      </c>
      <c r="H16" s="128" t="s">
        <v>170</v>
      </c>
      <c r="I16" s="42" t="e">
        <f>VLOOKUP(G16,TOsummary!$B$13:$AA$36,18,FALSE)</f>
        <v>#N/A</v>
      </c>
      <c r="J16" s="133" t="e">
        <f>VLOOKUP(G16,TOsummary!$B$13:$AA$36,17,FALSE)</f>
        <v>#N/A</v>
      </c>
      <c r="K16" s="25"/>
      <c r="L16" s="127">
        <f>VLOOKUP(1,TOsummary!CK$13:CL$36,2,FALSE)</f>
        <v>0</v>
      </c>
      <c r="M16" s="128" t="s">
        <v>170</v>
      </c>
      <c r="N16" s="42" t="e">
        <f>VLOOKUP(L16,TOsummary!$B$13:$AA$36,26,FALSE)</f>
        <v>#N/A</v>
      </c>
      <c r="O16" s="133" t="e">
        <f>VLOOKUP(L16,TOsummary!$B$13:$AA$36,25,FALSE)</f>
        <v>#N/A</v>
      </c>
      <c r="P16" s="8"/>
      <c r="Q16" s="9"/>
      <c r="R16" s="34" t="s">
        <v>5</v>
      </c>
      <c r="S16" s="18" t="s">
        <v>7</v>
      </c>
      <c r="T16" s="2"/>
      <c r="U16" s="152"/>
      <c r="V16" s="94">
        <v>11</v>
      </c>
      <c r="W16" s="94">
        <f t="shared" si="0"/>
      </c>
      <c r="X16" s="94">
        <f>TOsummary!C23</f>
        <v>0</v>
      </c>
      <c r="Y16" s="166" t="str">
        <f>CONCATENATE(TOsummary!K23,"m")</f>
        <v>m</v>
      </c>
      <c r="Z16" s="166" t="str">
        <f>CONCATENATE(TOsummary!S23,"m")</f>
        <v>m</v>
      </c>
      <c r="AA16" s="167" t="str">
        <f>CONCATENATE(TOsummary!AA23,"m")</f>
        <v>m</v>
      </c>
      <c r="AB16" s="155"/>
    </row>
    <row r="17" spans="1:28" s="1" customFormat="1" ht="15.75" thickBot="1">
      <c r="A17" s="107"/>
      <c r="B17" s="127" t="e">
        <f>VLOOKUP(2,TOsummary!AK$13:AL$36,2,FALSE)</f>
        <v>#N/A</v>
      </c>
      <c r="C17" s="128" t="s">
        <v>171</v>
      </c>
      <c r="D17" s="41" t="e">
        <f>VLOOKUP(B17,TOsummary!B$13:AA$36,10,FALSE)</f>
        <v>#N/A</v>
      </c>
      <c r="E17" s="133" t="e">
        <f>VLOOKUP(B17,TOsummary!B$13:AA$36,9,FALSE)</f>
        <v>#N/A</v>
      </c>
      <c r="F17" s="25"/>
      <c r="G17" s="127" t="e">
        <f>VLOOKUP(2,TOsummary!BJ$13:BK$36,2,FALSE)</f>
        <v>#N/A</v>
      </c>
      <c r="H17" s="128" t="s">
        <v>171</v>
      </c>
      <c r="I17" s="42" t="e">
        <f>VLOOKUP(G17,TOsummary!$B$13:$AA$36,18,FALSE)</f>
        <v>#N/A</v>
      </c>
      <c r="J17" s="133" t="e">
        <f>VLOOKUP(G17,TOsummary!$B$13:$AA$36,17,FALSE)</f>
        <v>#N/A</v>
      </c>
      <c r="K17" s="25"/>
      <c r="L17" s="127" t="e">
        <f>VLOOKUP(2,TOsummary!CI$13:CJ$36,2,FALSE)</f>
        <v>#N/A</v>
      </c>
      <c r="M17" s="128" t="s">
        <v>171</v>
      </c>
      <c r="N17" s="42" t="e">
        <f>VLOOKUP(L17,TOsummary!$B$13:$AA$36,26,FALSE)</f>
        <v>#N/A</v>
      </c>
      <c r="O17" s="133" t="e">
        <f>VLOOKUP(L17,TOsummary!$B$13:$AA$36,25,FALSE)</f>
        <v>#N/A</v>
      </c>
      <c r="P17" s="8"/>
      <c r="Q17" s="9"/>
      <c r="R17" s="34"/>
      <c r="S17" s="18"/>
      <c r="T17" s="2"/>
      <c r="U17" s="152"/>
      <c r="V17" s="94">
        <v>12</v>
      </c>
      <c r="W17" s="94">
        <f t="shared" si="0"/>
      </c>
      <c r="X17" s="94">
        <f>TOsummary!C24</f>
        <v>0</v>
      </c>
      <c r="Y17" s="166" t="str">
        <f>CONCATENATE(TOsummary!K24,"m")</f>
        <v>m</v>
      </c>
      <c r="Z17" s="166" t="str">
        <f>CONCATENATE(TOsummary!S24,"m")</f>
        <v>m</v>
      </c>
      <c r="AA17" s="167" t="str">
        <f>CONCATENATE(TOsummary!AA24,"m")</f>
        <v>m</v>
      </c>
      <c r="AB17" s="155"/>
    </row>
    <row r="18" spans="1:28" s="1" customFormat="1" ht="15.75" thickBot="1">
      <c r="A18" s="107"/>
      <c r="B18" s="127">
        <f>VLOOKUP(1,TOsummary!AK$13:AL$36,2,FALSE)</f>
        <v>0</v>
      </c>
      <c r="C18" s="128" t="s">
        <v>171</v>
      </c>
      <c r="D18" s="41" t="e">
        <f>VLOOKUP(B18,TOsummary!B$13:AA$36,10,FALSE)</f>
        <v>#N/A</v>
      </c>
      <c r="E18" s="133" t="e">
        <f>VLOOKUP(B18,TOsummary!B$13:AA$36,9,FALSE)</f>
        <v>#N/A</v>
      </c>
      <c r="F18" s="25"/>
      <c r="G18" s="127">
        <f>VLOOKUP(1,TOsummary!BJ$13:BK$36,2,FALSE)</f>
        <v>0</v>
      </c>
      <c r="H18" s="128" t="s">
        <v>171</v>
      </c>
      <c r="I18" s="42" t="e">
        <f>VLOOKUP(G18,TOsummary!$B$13:$AA$36,18,FALSE)</f>
        <v>#N/A</v>
      </c>
      <c r="J18" s="133" t="e">
        <f>VLOOKUP(G18,TOsummary!$B$13:$AA$36,17,FALSE)</f>
        <v>#N/A</v>
      </c>
      <c r="K18" s="25"/>
      <c r="L18" s="127">
        <f>VLOOKUP(1,TOsummary!CI$13:CJ$36,2,FALSE)</f>
        <v>0</v>
      </c>
      <c r="M18" s="128" t="s">
        <v>171</v>
      </c>
      <c r="N18" s="42" t="e">
        <f>VLOOKUP(L18,TOsummary!$B$13:$AA$36,26,FALSE)</f>
        <v>#N/A</v>
      </c>
      <c r="O18" s="133" t="e">
        <f>VLOOKUP(L18,TOsummary!$B$13:$AA$36,25,FALSE)</f>
        <v>#N/A</v>
      </c>
      <c r="P18" s="8"/>
      <c r="Q18" s="9"/>
      <c r="R18" s="34"/>
      <c r="S18" s="18"/>
      <c r="T18" s="2"/>
      <c r="U18" s="152"/>
      <c r="V18" s="94">
        <v>13</v>
      </c>
      <c r="W18" s="94">
        <f t="shared" si="0"/>
      </c>
      <c r="X18" s="94">
        <f>TOsummary!C25</f>
        <v>0</v>
      </c>
      <c r="Y18" s="166" t="str">
        <f>CONCATENATE(TOsummary!K25,"m")</f>
        <v>m</v>
      </c>
      <c r="Z18" s="166" t="str">
        <f>CONCATENATE(TOsummary!S25,"m")</f>
        <v>m</v>
      </c>
      <c r="AA18" s="167" t="str">
        <f>CONCATENATE(TOsummary!AA25,"m")</f>
        <v>m</v>
      </c>
      <c r="AB18" s="155"/>
    </row>
    <row r="19" spans="1:28" s="1" customFormat="1" ht="15.75" thickBot="1">
      <c r="A19" s="107"/>
      <c r="B19" s="127" t="e">
        <f>VLOOKUP(2,TOsummary!AI$13:AJ$36,2,FALSE)</f>
        <v>#N/A</v>
      </c>
      <c r="C19" s="128" t="s">
        <v>172</v>
      </c>
      <c r="D19" s="41" t="e">
        <f>VLOOKUP(B19,TOsummary!B$13:AA$36,10,FALSE)</f>
        <v>#N/A</v>
      </c>
      <c r="E19" s="133" t="e">
        <f>VLOOKUP(B19,TOsummary!B$13:AA$36,9,FALSE)</f>
        <v>#N/A</v>
      </c>
      <c r="F19" s="25"/>
      <c r="G19" s="127" t="e">
        <f>VLOOKUP(2,TOsummary!BH$13:BI$36,2,FALSE)</f>
        <v>#N/A</v>
      </c>
      <c r="H19" s="128" t="s">
        <v>172</v>
      </c>
      <c r="I19" s="42" t="e">
        <f>VLOOKUP(G19,TOsummary!$B$13:$AA$36,18,FALSE)</f>
        <v>#N/A</v>
      </c>
      <c r="J19" s="133" t="e">
        <f>VLOOKUP(G19,TOsummary!$B$13:$AA$36,17,FALSE)</f>
        <v>#N/A</v>
      </c>
      <c r="K19" s="25"/>
      <c r="L19" s="127" t="e">
        <f>VLOOKUP(2,TOsummary!CG$13:CH$36,2,FALSE)</f>
        <v>#N/A</v>
      </c>
      <c r="M19" s="128" t="s">
        <v>172</v>
      </c>
      <c r="N19" s="42" t="e">
        <f>VLOOKUP(L19,TOsummary!$B$13:$AA$36,26,FALSE)</f>
        <v>#N/A</v>
      </c>
      <c r="O19" s="133" t="e">
        <f>VLOOKUP(L19,TOsummary!$B$13:$AA$36,25,FALSE)</f>
        <v>#N/A</v>
      </c>
      <c r="P19" s="8"/>
      <c r="Q19" s="9"/>
      <c r="R19" s="34" t="s">
        <v>5</v>
      </c>
      <c r="S19" s="19" t="s">
        <v>8</v>
      </c>
      <c r="T19" s="2"/>
      <c r="U19" s="152"/>
      <c r="V19" s="94">
        <v>14</v>
      </c>
      <c r="W19" s="94">
        <f t="shared" si="0"/>
      </c>
      <c r="X19" s="94">
        <f>TOsummary!C26</f>
        <v>0</v>
      </c>
      <c r="Y19" s="166" t="str">
        <f>CONCATENATE(TOsummary!K26,"m")</f>
        <v>m</v>
      </c>
      <c r="Z19" s="166" t="str">
        <f>CONCATENATE(TOsummary!S26,"m")</f>
        <v>m</v>
      </c>
      <c r="AA19" s="167" t="str">
        <f>CONCATENATE(TOsummary!AA26,"m")</f>
        <v>m</v>
      </c>
      <c r="AB19" s="155"/>
    </row>
    <row r="20" spans="1:28" s="1" customFormat="1" ht="15.75" thickBot="1">
      <c r="A20" s="107"/>
      <c r="B20" s="129">
        <f>VLOOKUP(1,TOsummary!AI$13:AJ$36,2,FALSE)</f>
        <v>0</v>
      </c>
      <c r="C20" s="130" t="s">
        <v>172</v>
      </c>
      <c r="D20" s="140" t="e">
        <f>VLOOKUP(B20,TOsummary!B$13:AA$36,10,FALSE)</f>
        <v>#N/A</v>
      </c>
      <c r="E20" s="134" t="e">
        <f>VLOOKUP(B20,TOsummary!B$13:AA$36,9,FALSE)</f>
        <v>#N/A</v>
      </c>
      <c r="F20" s="25"/>
      <c r="G20" s="129">
        <f>VLOOKUP(1,TOsummary!BH$13:BI$36,2,FALSE)</f>
        <v>0</v>
      </c>
      <c r="H20" s="130" t="s">
        <v>172</v>
      </c>
      <c r="I20" s="43" t="e">
        <f>VLOOKUP(G20,TOsummary!$B$13:$AA$36,18,FALSE)</f>
        <v>#N/A</v>
      </c>
      <c r="J20" s="134" t="e">
        <f>VLOOKUP(G20,TOsummary!$B$13:$AA$36,17,FALSE)</f>
        <v>#N/A</v>
      </c>
      <c r="K20" s="25"/>
      <c r="L20" s="129">
        <f>VLOOKUP(1,TOsummary!CG$13:CH$36,2,FALSE)</f>
        <v>0</v>
      </c>
      <c r="M20" s="130" t="s">
        <v>172</v>
      </c>
      <c r="N20" s="43" t="e">
        <f>VLOOKUP(L20,TOsummary!$B$13:$AA$36,26,FALSE)</f>
        <v>#N/A</v>
      </c>
      <c r="O20" s="134" t="e">
        <f>VLOOKUP(L20,TOsummary!$B$13:$AA$36,25,FALSE)</f>
        <v>#N/A</v>
      </c>
      <c r="P20" s="8"/>
      <c r="Q20" s="9"/>
      <c r="R20" s="34" t="s">
        <v>5</v>
      </c>
      <c r="S20" s="19" t="s">
        <v>9</v>
      </c>
      <c r="T20" s="2"/>
      <c r="U20" s="152"/>
      <c r="V20" s="94">
        <v>15</v>
      </c>
      <c r="W20" s="94">
        <f t="shared" si="0"/>
      </c>
      <c r="X20" s="94">
        <f>TOsummary!C27</f>
        <v>0</v>
      </c>
      <c r="Y20" s="166" t="str">
        <f>CONCATENATE(TOsummary!K27,"m")</f>
        <v>m</v>
      </c>
      <c r="Z20" s="166" t="str">
        <f>CONCATENATE(TOsummary!S27,"m")</f>
        <v>m</v>
      </c>
      <c r="AA20" s="167" t="str">
        <f>CONCATENATE(TOsummary!AA27,"m")</f>
        <v>m</v>
      </c>
      <c r="AB20" s="155"/>
    </row>
    <row r="21" spans="1:28" s="1" customFormat="1" ht="15.75" thickBot="1">
      <c r="A21" s="2"/>
      <c r="B21" s="135"/>
      <c r="D21" s="3"/>
      <c r="E21" s="3"/>
      <c r="F21" s="2"/>
      <c r="G21" s="135"/>
      <c r="I21" s="3"/>
      <c r="J21" s="3"/>
      <c r="K21" s="2"/>
      <c r="L21" s="135"/>
      <c r="N21" s="3"/>
      <c r="O21" s="3"/>
      <c r="P21" s="3"/>
      <c r="Q21" s="11"/>
      <c r="R21" s="35"/>
      <c r="S21" s="19" t="s">
        <v>19</v>
      </c>
      <c r="T21" s="2"/>
      <c r="U21" s="152"/>
      <c r="V21" s="94">
        <v>16</v>
      </c>
      <c r="W21" s="94">
        <f t="shared" si="0"/>
      </c>
      <c r="X21" s="94">
        <f>TOsummary!C28</f>
        <v>0</v>
      </c>
      <c r="Y21" s="166" t="str">
        <f>CONCATENATE(TOsummary!K28,"m")</f>
        <v>m</v>
      </c>
      <c r="Z21" s="166" t="str">
        <f>CONCATENATE(TOsummary!S28,"m")</f>
        <v>m</v>
      </c>
      <c r="AA21" s="167" t="str">
        <f>CONCATENATE(TOsummary!AA28,"m")</f>
        <v>m</v>
      </c>
      <c r="AB21" s="155"/>
    </row>
    <row r="22" spans="2:28" s="1" customFormat="1" ht="15.75" thickBot="1">
      <c r="B22" s="269" t="s">
        <v>156</v>
      </c>
      <c r="C22" s="270"/>
      <c r="D22" s="274" t="s">
        <v>29</v>
      </c>
      <c r="E22" s="273"/>
      <c r="F22" s="24"/>
      <c r="G22" s="269" t="s">
        <v>156</v>
      </c>
      <c r="H22" s="270"/>
      <c r="I22" s="275" t="s">
        <v>159</v>
      </c>
      <c r="J22" s="276"/>
      <c r="K22" s="6"/>
      <c r="L22" s="269" t="s">
        <v>156</v>
      </c>
      <c r="M22" s="270"/>
      <c r="N22" s="263" t="s">
        <v>160</v>
      </c>
      <c r="O22" s="264"/>
      <c r="P22" s="24"/>
      <c r="Q22" s="15"/>
      <c r="R22" s="10"/>
      <c r="S22" s="10"/>
      <c r="T22" s="2"/>
      <c r="U22" s="152"/>
      <c r="V22" s="94">
        <v>17</v>
      </c>
      <c r="W22" s="94"/>
      <c r="X22" s="94">
        <f>TOsummary!C29</f>
        <v>0</v>
      </c>
      <c r="Y22" s="166" t="str">
        <f>CONCATENATE(TOsummary!K29,"m")</f>
        <v>m</v>
      </c>
      <c r="Z22" s="166" t="str">
        <f>CONCATENATE(TOsummary!S29,"m")</f>
        <v>m</v>
      </c>
      <c r="AA22" s="167" t="str">
        <f>CONCATENATE(TOsummary!AA29,"m")</f>
        <v>m</v>
      </c>
      <c r="AB22" s="155"/>
    </row>
    <row r="23" spans="1:28" s="1" customFormat="1" ht="15.75" thickBot="1">
      <c r="A23" s="24"/>
      <c r="B23" s="4" t="s">
        <v>24</v>
      </c>
      <c r="C23" s="126" t="s">
        <v>42</v>
      </c>
      <c r="D23" s="131" t="s">
        <v>161</v>
      </c>
      <c r="E23" s="132" t="s">
        <v>30</v>
      </c>
      <c r="F23" s="11"/>
      <c r="G23" s="4" t="s">
        <v>24</v>
      </c>
      <c r="H23" s="126" t="s">
        <v>42</v>
      </c>
      <c r="I23" s="14" t="s">
        <v>161</v>
      </c>
      <c r="J23" s="105" t="s">
        <v>30</v>
      </c>
      <c r="K23" s="11"/>
      <c r="L23" s="4" t="s">
        <v>24</v>
      </c>
      <c r="M23" s="126" t="s">
        <v>42</v>
      </c>
      <c r="N23" s="14" t="s">
        <v>161</v>
      </c>
      <c r="O23" s="105" t="s">
        <v>30</v>
      </c>
      <c r="P23" s="11"/>
      <c r="Q23" s="11"/>
      <c r="R23" s="18"/>
      <c r="S23" s="20" t="s">
        <v>10</v>
      </c>
      <c r="T23" s="2"/>
      <c r="U23" s="152"/>
      <c r="V23" s="94">
        <v>18</v>
      </c>
      <c r="W23" s="94"/>
      <c r="X23" s="94">
        <f>TOsummary!C30</f>
        <v>0</v>
      </c>
      <c r="Y23" s="166" t="str">
        <f>CONCATENATE(TOsummary!K30,"m")</f>
        <v>m</v>
      </c>
      <c r="Z23" s="166" t="str">
        <f>CONCATENATE(TOsummary!S30,"m")</f>
        <v>m</v>
      </c>
      <c r="AA23" s="167" t="str">
        <f>CONCATENATE(TOsummary!AA30,"m")</f>
        <v>m</v>
      </c>
      <c r="AB23" s="155"/>
    </row>
    <row r="24" spans="1:28" s="1" customFormat="1" ht="15.75" thickBot="1">
      <c r="A24" s="107"/>
      <c r="B24" s="127" t="e">
        <f>VLOOKUP(2,TOsummary!AS$13:AT$36,2,FALSE)</f>
        <v>#N/A</v>
      </c>
      <c r="C24" s="128" t="s">
        <v>170</v>
      </c>
      <c r="D24" s="42" t="e">
        <f>VLOOKUP(B24,TOsummary!B$13:AA$36,10,FALSE)</f>
        <v>#N/A</v>
      </c>
      <c r="E24" s="133" t="e">
        <f>VLOOKUP(B24,TOsummary!B$13:AA$36,9,FALSE)</f>
        <v>#N/A</v>
      </c>
      <c r="F24" s="25"/>
      <c r="G24" s="127" t="e">
        <f>VLOOKUP(2,TOsummary!BR$13:BS$36,2,FALSE)</f>
        <v>#N/A</v>
      </c>
      <c r="H24" s="128" t="s">
        <v>170</v>
      </c>
      <c r="I24" s="42" t="e">
        <f>VLOOKUP(G24,TOsummary!$B$13:$AA$36,18,FALSE)</f>
        <v>#N/A</v>
      </c>
      <c r="J24" s="133" t="e">
        <f>VLOOKUP(G24,TOsummary!$B$13:$AA$36,17,FALSE)</f>
        <v>#N/A</v>
      </c>
      <c r="K24" s="25"/>
      <c r="L24" s="127" t="e">
        <f>VLOOKUP(2,TOsummary!CQ$13:CR$36,2,FALSE)</f>
        <v>#N/A</v>
      </c>
      <c r="M24" s="128" t="s">
        <v>170</v>
      </c>
      <c r="N24" s="42" t="e">
        <f>VLOOKUP(L24,TOsummary!$B$13:$AA$36,26,FALSE)</f>
        <v>#N/A</v>
      </c>
      <c r="O24" s="133" t="e">
        <f>VLOOKUP(L24,TOsummary!$B$13:$AA$36,25,FALSE)</f>
        <v>#N/A</v>
      </c>
      <c r="P24" s="25"/>
      <c r="Q24" s="12"/>
      <c r="R24" s="34" t="s">
        <v>10</v>
      </c>
      <c r="S24" s="18" t="s">
        <v>11</v>
      </c>
      <c r="T24" s="2"/>
      <c r="U24" s="152"/>
      <c r="V24" s="94">
        <v>19</v>
      </c>
      <c r="W24" s="94"/>
      <c r="X24" s="94">
        <f>TOsummary!C31</f>
        <v>0</v>
      </c>
      <c r="Y24" s="166" t="str">
        <f>CONCATENATE(TOsummary!K31,"m")</f>
        <v>m</v>
      </c>
      <c r="Z24" s="166" t="str">
        <f>CONCATENATE(TOsummary!S31,"m")</f>
        <v>m</v>
      </c>
      <c r="AA24" s="167" t="str">
        <f>CONCATENATE(TOsummary!AA31,"m")</f>
        <v>m</v>
      </c>
      <c r="AB24" s="155"/>
    </row>
    <row r="25" spans="1:28" s="1" customFormat="1" ht="15.75" thickBot="1">
      <c r="A25" s="107"/>
      <c r="B25" s="127">
        <f>VLOOKUP(1,TOsummary!AS$13:AT$36,2,FALSE)</f>
        <v>0</v>
      </c>
      <c r="C25" s="128" t="s">
        <v>170</v>
      </c>
      <c r="D25" s="42" t="e">
        <f>VLOOKUP(B25,TOsummary!B$13:AA$36,10,FALSE)</f>
        <v>#N/A</v>
      </c>
      <c r="E25" s="133" t="e">
        <f>VLOOKUP(B25,TOsummary!B$13:AA$36,9,FALSE)</f>
        <v>#N/A</v>
      </c>
      <c r="F25" s="25"/>
      <c r="G25" s="127">
        <f>VLOOKUP(1,TOsummary!BR$13:BS$36,2,FALSE)</f>
        <v>0</v>
      </c>
      <c r="H25" s="128" t="s">
        <v>170</v>
      </c>
      <c r="I25" s="42" t="e">
        <f>VLOOKUP(G25,TOsummary!$B$13:$AA$36,18,FALSE)</f>
        <v>#N/A</v>
      </c>
      <c r="J25" s="133" t="e">
        <f>VLOOKUP(G25,TOsummary!$B$13:$AA$36,17,FALSE)</f>
        <v>#N/A</v>
      </c>
      <c r="K25" s="25"/>
      <c r="L25" s="127">
        <f>VLOOKUP(1,TOsummary!CQ$13:CR$36,2,FALSE)</f>
        <v>0</v>
      </c>
      <c r="M25" s="128" t="s">
        <v>170</v>
      </c>
      <c r="N25" s="42" t="e">
        <f>VLOOKUP(L25,TOsummary!$B$13:$AA$36,26,FALSE)</f>
        <v>#N/A</v>
      </c>
      <c r="O25" s="133" t="e">
        <f>VLOOKUP(L25,TOsummary!$B$13:$AA$36,25,FALSE)</f>
        <v>#N/A</v>
      </c>
      <c r="P25" s="25"/>
      <c r="Q25" s="12"/>
      <c r="R25" s="34"/>
      <c r="S25" s="18"/>
      <c r="T25" s="2"/>
      <c r="U25" s="152"/>
      <c r="V25" s="94">
        <v>20</v>
      </c>
      <c r="W25" s="94"/>
      <c r="X25" s="94">
        <f>TOsummary!C32</f>
        <v>0</v>
      </c>
      <c r="Y25" s="166" t="str">
        <f>CONCATENATE(TOsummary!K32,"m")</f>
        <v>m</v>
      </c>
      <c r="Z25" s="166" t="str">
        <f>CONCATENATE(TOsummary!S32,"m")</f>
        <v>m</v>
      </c>
      <c r="AA25" s="167" t="str">
        <f>CONCATENATE(TOsummary!AA32,"m")</f>
        <v>m</v>
      </c>
      <c r="AB25" s="155"/>
    </row>
    <row r="26" spans="1:28" s="1" customFormat="1" ht="15.75" thickBot="1">
      <c r="A26" s="107"/>
      <c r="B26" s="127" t="e">
        <f>VLOOKUP(2,TOsummary!AQ$13:AR$36,2,FALSE)</f>
        <v>#N/A</v>
      </c>
      <c r="C26" s="128" t="s">
        <v>171</v>
      </c>
      <c r="D26" s="42" t="e">
        <f>VLOOKUP(B26,TOsummary!B$13:AA$36,10,FALSE)</f>
        <v>#N/A</v>
      </c>
      <c r="E26" s="133" t="e">
        <f>VLOOKUP(B26,TOsummary!B$13:AA$36,9,FALSE)</f>
        <v>#N/A</v>
      </c>
      <c r="F26" s="25"/>
      <c r="G26" s="127" t="e">
        <f>VLOOKUP(2,TOsummary!BP$13:BQ$36,2,FALSE)</f>
        <v>#N/A</v>
      </c>
      <c r="H26" s="128" t="s">
        <v>171</v>
      </c>
      <c r="I26" s="42" t="e">
        <f>VLOOKUP(G26,TOsummary!$B$13:$AA$36,18,FALSE)</f>
        <v>#N/A</v>
      </c>
      <c r="J26" s="133" t="e">
        <f>VLOOKUP(G26,TOsummary!$B$13:$AA$36,17,FALSE)</f>
        <v>#N/A</v>
      </c>
      <c r="K26" s="25"/>
      <c r="L26" s="127" t="e">
        <f>VLOOKUP(2,TOsummary!CO$13:CP$36,2,FALSE)</f>
        <v>#N/A</v>
      </c>
      <c r="M26" s="128" t="s">
        <v>171</v>
      </c>
      <c r="N26" s="42" t="e">
        <f>VLOOKUP(L26,TOsummary!$B$13:$AA$36,26,FALSE)</f>
        <v>#N/A</v>
      </c>
      <c r="O26" s="133" t="e">
        <f>VLOOKUP(L26,TOsummary!$B$13:$AA$36,25,FALSE)</f>
        <v>#N/A</v>
      </c>
      <c r="P26" s="25"/>
      <c r="Q26" s="12"/>
      <c r="R26" s="34"/>
      <c r="S26" s="18"/>
      <c r="T26" s="2"/>
      <c r="U26" s="152"/>
      <c r="V26" s="94">
        <v>21</v>
      </c>
      <c r="W26" s="94"/>
      <c r="X26" s="94">
        <f>TOsummary!C33</f>
        <v>0</v>
      </c>
      <c r="Y26" s="166" t="str">
        <f>CONCATENATE(TOsummary!K33,"m")</f>
        <v>m</v>
      </c>
      <c r="Z26" s="166" t="str">
        <f>CONCATENATE(TOsummary!S33,"m")</f>
        <v>m</v>
      </c>
      <c r="AA26" s="167" t="str">
        <f>CONCATENATE(TOsummary!AA33,"m")</f>
        <v>m</v>
      </c>
      <c r="AB26" s="155"/>
    </row>
    <row r="27" spans="1:28" s="1" customFormat="1" ht="15.75" thickBot="1">
      <c r="A27" s="107"/>
      <c r="B27" s="127">
        <f>VLOOKUP(1,TOsummary!AQ$13:AR$36,2,FALSE)</f>
        <v>0</v>
      </c>
      <c r="C27" s="128" t="s">
        <v>171</v>
      </c>
      <c r="D27" s="42" t="e">
        <f>VLOOKUP(B27,TOsummary!B$13:AA$36,10,FALSE)</f>
        <v>#N/A</v>
      </c>
      <c r="E27" s="133" t="e">
        <f>VLOOKUP(B27,TOsummary!B$13:AA$36,9,FALSE)</f>
        <v>#N/A</v>
      </c>
      <c r="F27" s="25"/>
      <c r="G27" s="127">
        <f>VLOOKUP(1,TOsummary!BP$13:BQ$36,2,FALSE)</f>
        <v>0</v>
      </c>
      <c r="H27" s="128" t="s">
        <v>171</v>
      </c>
      <c r="I27" s="42" t="e">
        <f>VLOOKUP(G27,TOsummary!$B$13:$AA$36,18,FALSE)</f>
        <v>#N/A</v>
      </c>
      <c r="J27" s="133" t="e">
        <f>VLOOKUP(G27,TOsummary!$B$13:$AA$36,17,FALSE)</f>
        <v>#N/A</v>
      </c>
      <c r="K27" s="25"/>
      <c r="L27" s="127">
        <f>VLOOKUP(1,TOsummary!CO$13:CP$36,2,FALSE)</f>
        <v>0</v>
      </c>
      <c r="M27" s="128" t="s">
        <v>171</v>
      </c>
      <c r="N27" s="42" t="e">
        <f>VLOOKUP(L27,TOsummary!$B$13:$AA$36,26,FALSE)</f>
        <v>#N/A</v>
      </c>
      <c r="O27" s="133" t="e">
        <f>VLOOKUP(L27,TOsummary!$B$13:$AA$36,25,FALSE)</f>
        <v>#N/A</v>
      </c>
      <c r="P27" s="25"/>
      <c r="Q27" s="12"/>
      <c r="R27" s="34" t="s">
        <v>10</v>
      </c>
      <c r="S27" s="171" t="s">
        <v>12</v>
      </c>
      <c r="T27" s="2"/>
      <c r="U27" s="152"/>
      <c r="V27" s="94">
        <v>22</v>
      </c>
      <c r="W27" s="94"/>
      <c r="X27" s="94">
        <f>TOsummary!C34</f>
        <v>0</v>
      </c>
      <c r="Y27" s="166" t="str">
        <f>CONCATENATE(TOsummary!K34,"m")</f>
        <v>m</v>
      </c>
      <c r="Z27" s="166" t="str">
        <f>CONCATENATE(TOsummary!S34,"m")</f>
        <v>m</v>
      </c>
      <c r="AA27" s="167" t="str">
        <f>CONCATENATE(TOsummary!AA34,"m")</f>
        <v>m</v>
      </c>
      <c r="AB27" s="155"/>
    </row>
    <row r="28" spans="1:28" s="1" customFormat="1" ht="15.75" thickBot="1">
      <c r="A28" s="107"/>
      <c r="B28" s="127" t="e">
        <f>VLOOKUP(2,TOsummary!AO$13:AP$36,2,FALSE)</f>
        <v>#N/A</v>
      </c>
      <c r="C28" s="128" t="s">
        <v>172</v>
      </c>
      <c r="D28" s="42" t="e">
        <f>VLOOKUP(B28,TOsummary!B$13:AA$36,10,FALSE)</f>
        <v>#N/A</v>
      </c>
      <c r="E28" s="133" t="e">
        <f>VLOOKUP(B28,TOsummary!B$13:AA$36,9,FALSE)</f>
        <v>#N/A</v>
      </c>
      <c r="F28" s="25"/>
      <c r="G28" s="127" t="e">
        <f>VLOOKUP(2,TOsummary!BN$13:BO$36,2,FALSE)</f>
        <v>#N/A</v>
      </c>
      <c r="H28" s="128" t="s">
        <v>172</v>
      </c>
      <c r="I28" s="42" t="e">
        <f>VLOOKUP(G28,TOsummary!$B$13:$AA$36,18,FALSE)</f>
        <v>#N/A</v>
      </c>
      <c r="J28" s="133" t="e">
        <f>VLOOKUP(G28,TOsummary!$B$13:$AA$36,17,FALSE)</f>
        <v>#N/A</v>
      </c>
      <c r="K28" s="25"/>
      <c r="L28" s="127" t="e">
        <f>VLOOKUP(2,TOsummary!CM$13:CN$36,2,FALSE)</f>
        <v>#N/A</v>
      </c>
      <c r="M28" s="128" t="s">
        <v>172</v>
      </c>
      <c r="N28" s="42" t="e">
        <f>VLOOKUP(L28,TOsummary!$B$13:$AA$36,26,FALSE)</f>
        <v>#N/A</v>
      </c>
      <c r="O28" s="133" t="e">
        <f>VLOOKUP(L28,TOsummary!$B$13:$AA$36,25,FALSE)</f>
        <v>#N/A</v>
      </c>
      <c r="P28" s="25"/>
      <c r="Q28" s="12"/>
      <c r="R28" s="34" t="s">
        <v>10</v>
      </c>
      <c r="S28" s="171" t="s">
        <v>13</v>
      </c>
      <c r="T28" s="2"/>
      <c r="U28" s="152"/>
      <c r="V28" s="94">
        <v>23</v>
      </c>
      <c r="W28" s="94"/>
      <c r="X28" s="94">
        <f>TOsummary!C35</f>
        <v>0</v>
      </c>
      <c r="Y28" s="166" t="str">
        <f>CONCATENATE(TOsummary!K35,"m")</f>
        <v>m</v>
      </c>
      <c r="Z28" s="166" t="str">
        <f>CONCATENATE(TOsummary!S35,"m")</f>
        <v>m</v>
      </c>
      <c r="AA28" s="167" t="str">
        <f>CONCATENATE(TOsummary!AA35,"m")</f>
        <v>m</v>
      </c>
      <c r="AB28" s="155"/>
    </row>
    <row r="29" spans="1:28" s="1" customFormat="1" ht="15.75" thickBot="1">
      <c r="A29" s="107"/>
      <c r="B29" s="129">
        <f>VLOOKUP(1,TOsummary!AO$13:AP$36,2,FALSE)</f>
        <v>0</v>
      </c>
      <c r="C29" s="130" t="s">
        <v>172</v>
      </c>
      <c r="D29" s="43" t="e">
        <f>VLOOKUP(B29,TOsummary!B$13:AA$36,10,FALSE)</f>
        <v>#N/A</v>
      </c>
      <c r="E29" s="134" t="e">
        <f>VLOOKUP(B29,TOsummary!B$13:AA$36,9,FALSE)</f>
        <v>#N/A</v>
      </c>
      <c r="F29" s="25"/>
      <c r="G29" s="129">
        <f>VLOOKUP(1,TOsummary!BN$13:BO$36,2,FALSE)</f>
        <v>0</v>
      </c>
      <c r="H29" s="130" t="s">
        <v>172</v>
      </c>
      <c r="I29" s="43" t="e">
        <f>VLOOKUP(G29,TOsummary!$B$13:$AA$36,18,FALSE)</f>
        <v>#N/A</v>
      </c>
      <c r="J29" s="134" t="e">
        <f>VLOOKUP(G29,TOsummary!$B$13:$AA$36,17,FALSE)</f>
        <v>#N/A</v>
      </c>
      <c r="K29" s="25"/>
      <c r="L29" s="129">
        <f>VLOOKUP(1,TOsummary!CM$13:CN$36,2,FALSE)</f>
        <v>0</v>
      </c>
      <c r="M29" s="130" t="s">
        <v>172</v>
      </c>
      <c r="N29" s="43" t="e">
        <f>VLOOKUP(L29,TOsummary!$B$13:$AA$36,26,FALSE)</f>
        <v>#N/A</v>
      </c>
      <c r="O29" s="134" t="e">
        <f>VLOOKUP(L29,TOsummary!$B$13:$AA$36,25,FALSE)</f>
        <v>#N/A</v>
      </c>
      <c r="P29" s="25"/>
      <c r="Q29" s="12"/>
      <c r="R29" s="34" t="s">
        <v>10</v>
      </c>
      <c r="S29" s="171" t="s">
        <v>14</v>
      </c>
      <c r="T29" s="2"/>
      <c r="U29" s="152"/>
      <c r="V29" s="94">
        <v>24</v>
      </c>
      <c r="W29" s="168"/>
      <c r="X29" s="168">
        <f>TOsummary!C36</f>
        <v>0</v>
      </c>
      <c r="Y29" s="166" t="str">
        <f>CONCATENATE(TOsummary!K36,"m")</f>
        <v>m</v>
      </c>
      <c r="Z29" s="166" t="str">
        <f>CONCATENATE(TOsummary!S36,"m")</f>
        <v>m</v>
      </c>
      <c r="AA29" s="167" t="str">
        <f>CONCATENATE(TOsummary!AA36,"m")</f>
        <v>m</v>
      </c>
      <c r="AB29" s="156"/>
    </row>
    <row r="30" spans="1:28" s="1" customFormat="1" ht="13.5" thickBot="1">
      <c r="A30" s="2"/>
      <c r="B30" s="3"/>
      <c r="C30" s="33"/>
      <c r="D30" s="3"/>
      <c r="E30" s="3"/>
      <c r="F30" s="2"/>
      <c r="G30" s="3"/>
      <c r="H30" s="33"/>
      <c r="I30" s="3"/>
      <c r="J30" s="3"/>
      <c r="K30" s="2"/>
      <c r="L30" s="3"/>
      <c r="M30" s="33"/>
      <c r="N30" s="3"/>
      <c r="O30" s="3"/>
      <c r="P30" s="3"/>
      <c r="Q30" s="11"/>
      <c r="R30" s="35"/>
      <c r="S30" s="171" t="s">
        <v>19</v>
      </c>
      <c r="T30" s="2"/>
      <c r="U30" s="152"/>
      <c r="V30" s="10"/>
      <c r="W30" s="10"/>
      <c r="X30" s="123"/>
      <c r="Y30" s="139" t="s">
        <v>174</v>
      </c>
      <c r="Z30" s="154" t="s">
        <v>43</v>
      </c>
      <c r="AA30" s="165" t="s">
        <v>44</v>
      </c>
      <c r="AB30" s="156"/>
    </row>
    <row r="31" spans="2:28" s="1" customFormat="1" ht="15" customHeight="1" thickBot="1">
      <c r="B31" s="269" t="s">
        <v>157</v>
      </c>
      <c r="C31" s="270"/>
      <c r="D31" s="274" t="s">
        <v>29</v>
      </c>
      <c r="E31" s="273"/>
      <c r="F31" s="24"/>
      <c r="G31" s="269" t="s">
        <v>157</v>
      </c>
      <c r="H31" s="270"/>
      <c r="I31" s="275" t="s">
        <v>159</v>
      </c>
      <c r="J31" s="276"/>
      <c r="K31" s="6"/>
      <c r="L31" s="269" t="s">
        <v>157</v>
      </c>
      <c r="M31" s="270"/>
      <c r="N31" s="263" t="s">
        <v>160</v>
      </c>
      <c r="O31" s="264"/>
      <c r="P31" s="24"/>
      <c r="Q31" s="15"/>
      <c r="R31" s="36"/>
      <c r="S31" s="10"/>
      <c r="T31" s="2"/>
      <c r="U31" s="152"/>
      <c r="V31" s="10"/>
      <c r="W31" s="15"/>
      <c r="X31" s="6"/>
      <c r="Y31" s="139" t="s">
        <v>22</v>
      </c>
      <c r="Z31" s="154" t="s">
        <v>22</v>
      </c>
      <c r="AA31" s="39" t="s">
        <v>22</v>
      </c>
      <c r="AB31" s="156"/>
    </row>
    <row r="32" spans="1:28" s="1" customFormat="1" ht="15" customHeight="1">
      <c r="A32" s="24"/>
      <c r="B32" s="4" t="s">
        <v>24</v>
      </c>
      <c r="C32" s="126" t="s">
        <v>42</v>
      </c>
      <c r="D32" s="131" t="s">
        <v>161</v>
      </c>
      <c r="E32" s="132" t="s">
        <v>30</v>
      </c>
      <c r="F32" s="11"/>
      <c r="G32" s="4" t="s">
        <v>24</v>
      </c>
      <c r="H32" s="126" t="s">
        <v>42</v>
      </c>
      <c r="I32" s="14" t="s">
        <v>161</v>
      </c>
      <c r="J32" s="105" t="s">
        <v>30</v>
      </c>
      <c r="K32" s="11"/>
      <c r="L32" s="4" t="s">
        <v>24</v>
      </c>
      <c r="M32" s="126" t="s">
        <v>42</v>
      </c>
      <c r="N32" s="14" t="s">
        <v>161</v>
      </c>
      <c r="O32" s="105" t="s">
        <v>30</v>
      </c>
      <c r="P32" s="11"/>
      <c r="Q32" s="11"/>
      <c r="R32" s="18"/>
      <c r="S32" s="172" t="s">
        <v>15</v>
      </c>
      <c r="T32" s="2"/>
      <c r="U32" s="157"/>
      <c r="V32" s="158"/>
      <c r="W32" s="159"/>
      <c r="X32" s="160"/>
      <c r="Y32" s="161"/>
      <c r="Z32" s="161"/>
      <c r="AA32" s="162"/>
      <c r="AB32" s="163"/>
    </row>
    <row r="33" spans="1:26" s="1" customFormat="1" ht="15" customHeight="1">
      <c r="A33" s="107"/>
      <c r="B33" s="127" t="e">
        <f>VLOOKUP(2,TOsummary!AY$13:AZ$36,2,FALSE)</f>
        <v>#N/A</v>
      </c>
      <c r="C33" s="128" t="s">
        <v>170</v>
      </c>
      <c r="D33" s="42" t="e">
        <f>VLOOKUP(B33,TOsummary!B$13:AA$36,10,FALSE)</f>
        <v>#N/A</v>
      </c>
      <c r="E33" s="133" t="e">
        <f>VLOOKUP(B33,TOsummary!B$13:AA$36,9,FALSE)</f>
        <v>#N/A</v>
      </c>
      <c r="F33" s="25"/>
      <c r="G33" s="127" t="e">
        <f>VLOOKUP(2,TOsummary!BX$13:BY$36,2,FALSE)</f>
        <v>#N/A</v>
      </c>
      <c r="H33" s="128" t="s">
        <v>170</v>
      </c>
      <c r="I33" s="42" t="e">
        <f>VLOOKUP(G33,TOsummary!$B$13:$AA$36,18,FALSE)</f>
        <v>#N/A</v>
      </c>
      <c r="J33" s="133" t="e">
        <f>VLOOKUP(G33,TOsummary!$B$13:$AA$36,17,FALSE)</f>
        <v>#N/A</v>
      </c>
      <c r="K33" s="25"/>
      <c r="L33" s="127" t="e">
        <f>VLOOKUP(2,TOsummary!CW$13:CX$36,2,FALSE)</f>
        <v>#N/A</v>
      </c>
      <c r="M33" s="128" t="s">
        <v>170</v>
      </c>
      <c r="N33" s="42" t="e">
        <f>VLOOKUP(L33,TOsummary!$B$13:$AA$36,26,FALSE)</f>
        <v>#N/A</v>
      </c>
      <c r="O33" s="133" t="e">
        <f>VLOOKUP(L33,TOsummary!$B$13:$AA$36,25,FALSE)</f>
        <v>#N/A</v>
      </c>
      <c r="P33" s="25"/>
      <c r="Q33" s="12"/>
      <c r="R33" s="34" t="s">
        <v>15</v>
      </c>
      <c r="S33" s="21" t="s">
        <v>16</v>
      </c>
      <c r="T33" s="2"/>
      <c r="U33" s="2"/>
      <c r="V33" s="10"/>
      <c r="W33" s="38"/>
      <c r="X33" s="15"/>
      <c r="Y33" s="37"/>
      <c r="Z33" s="37"/>
    </row>
    <row r="34" spans="1:26" s="1" customFormat="1" ht="15" customHeight="1">
      <c r="A34" s="107"/>
      <c r="B34" s="127">
        <f>VLOOKUP(1,TOsummary!AY$13:AZ$36,2,FALSE)</f>
        <v>0</v>
      </c>
      <c r="C34" s="128" t="s">
        <v>170</v>
      </c>
      <c r="D34" s="42" t="e">
        <f>VLOOKUP(B34,TOsummary!B$13:AA$36,10,FALSE)</f>
        <v>#N/A</v>
      </c>
      <c r="E34" s="133" t="e">
        <f>VLOOKUP(B34,TOsummary!B$13:AA$36,9,FALSE)</f>
        <v>#N/A</v>
      </c>
      <c r="F34" s="25"/>
      <c r="G34" s="127">
        <f>VLOOKUP(1,TOsummary!BX$13:BY$36,2,FALSE)</f>
        <v>0</v>
      </c>
      <c r="H34" s="128" t="s">
        <v>170</v>
      </c>
      <c r="I34" s="42" t="e">
        <f>VLOOKUP(G34,TOsummary!$B$13:$AA$36,18,FALSE)</f>
        <v>#N/A</v>
      </c>
      <c r="J34" s="133" t="e">
        <f>VLOOKUP(G34,TOsummary!$B$13:$AA$36,17,FALSE)</f>
        <v>#N/A</v>
      </c>
      <c r="K34" s="25"/>
      <c r="L34" s="127">
        <f>VLOOKUP(1,TOsummary!CW$13:CX$36,2,FALSE)</f>
        <v>0</v>
      </c>
      <c r="M34" s="128" t="s">
        <v>170</v>
      </c>
      <c r="N34" s="42" t="e">
        <f>VLOOKUP(L34,TOsummary!$B$13:$AA$36,26,FALSE)</f>
        <v>#N/A</v>
      </c>
      <c r="O34" s="133" t="e">
        <f>VLOOKUP(L34,TOsummary!$B$13:$AA$36,25,FALSE)</f>
        <v>#N/A</v>
      </c>
      <c r="P34" s="25"/>
      <c r="Q34" s="12"/>
      <c r="R34" s="34"/>
      <c r="S34" s="21"/>
      <c r="T34" s="2"/>
      <c r="U34" s="2"/>
      <c r="V34" s="10"/>
      <c r="W34" s="38"/>
      <c r="X34" s="15"/>
      <c r="Y34" s="37"/>
      <c r="Z34" s="37"/>
    </row>
    <row r="35" spans="1:26" s="1" customFormat="1" ht="15" customHeight="1">
      <c r="A35" s="107"/>
      <c r="B35" s="127" t="e">
        <f>VLOOKUP(2,TOsummary!AW$13:AX$36,2,FALSE)</f>
        <v>#N/A</v>
      </c>
      <c r="C35" s="128" t="s">
        <v>171</v>
      </c>
      <c r="D35" s="42" t="e">
        <f>VLOOKUP(B35,TOsummary!B$13:AA$36,10,FALSE)</f>
        <v>#N/A</v>
      </c>
      <c r="E35" s="133" t="e">
        <f>VLOOKUP(B35,TOsummary!B$13:AA$36,9,FALSE)</f>
        <v>#N/A</v>
      </c>
      <c r="F35" s="25"/>
      <c r="G35" s="127" t="e">
        <f>VLOOKUP(2,TOsummary!BV$13:BW$36,2,FALSE)</f>
        <v>#N/A</v>
      </c>
      <c r="H35" s="128" t="s">
        <v>171</v>
      </c>
      <c r="I35" s="42" t="e">
        <f>VLOOKUP(G35,TOsummary!$B$13:$AA$36,18,FALSE)</f>
        <v>#N/A</v>
      </c>
      <c r="J35" s="133" t="e">
        <f>VLOOKUP(G35,TOsummary!$B$13:$AA$36,17,FALSE)</f>
        <v>#N/A</v>
      </c>
      <c r="K35" s="25"/>
      <c r="L35" s="127" t="e">
        <f>VLOOKUP(2,TOsummary!CU$13:CV$36,2,FALSE)</f>
        <v>#N/A</v>
      </c>
      <c r="M35" s="128" t="s">
        <v>171</v>
      </c>
      <c r="N35" s="42" t="e">
        <f>VLOOKUP(L35,TOsummary!$B$13:$AA$36,26,FALSE)</f>
        <v>#N/A</v>
      </c>
      <c r="O35" s="133" t="e">
        <f>VLOOKUP(L35,TOsummary!$B$13:$AA$36,25,FALSE)</f>
        <v>#N/A</v>
      </c>
      <c r="P35" s="25"/>
      <c r="Q35" s="12"/>
      <c r="R35" s="34"/>
      <c r="S35" s="21"/>
      <c r="T35" s="2"/>
      <c r="U35" s="2"/>
      <c r="V35" s="10"/>
      <c r="W35" s="38"/>
      <c r="Y35" s="37"/>
      <c r="Z35" s="37"/>
    </row>
    <row r="36" spans="1:26" s="1" customFormat="1" ht="15" customHeight="1">
      <c r="A36" s="107"/>
      <c r="B36" s="127">
        <f>VLOOKUP(1,TOsummary!AW$13:AX$36,2,FALSE)</f>
        <v>0</v>
      </c>
      <c r="C36" s="128" t="s">
        <v>171</v>
      </c>
      <c r="D36" s="42" t="e">
        <f>VLOOKUP(B36,TOsummary!B$13:AA$36,10,FALSE)</f>
        <v>#N/A</v>
      </c>
      <c r="E36" s="133" t="e">
        <f>VLOOKUP(B36,TOsummary!B$13:AA$36,9,FALSE)</f>
        <v>#N/A</v>
      </c>
      <c r="F36" s="25"/>
      <c r="G36" s="127">
        <f>VLOOKUP(1,TOsummary!BV$13:BW$36,2,FALSE)</f>
        <v>0</v>
      </c>
      <c r="H36" s="128" t="s">
        <v>171</v>
      </c>
      <c r="I36" s="42" t="e">
        <f>VLOOKUP(G36,TOsummary!$B$13:$AA$36,18,FALSE)</f>
        <v>#N/A</v>
      </c>
      <c r="J36" s="133" t="e">
        <f>VLOOKUP(G36,TOsummary!$B$13:$AA$36,17,FALSE)</f>
        <v>#N/A</v>
      </c>
      <c r="K36" s="25"/>
      <c r="L36" s="127">
        <f>VLOOKUP(1,TOsummary!CU$13:CV$36,2,FALSE)</f>
        <v>0</v>
      </c>
      <c r="M36" s="128" t="s">
        <v>171</v>
      </c>
      <c r="N36" s="42" t="e">
        <f>VLOOKUP(L36,TOsummary!$B$13:$AA$36,26,FALSE)</f>
        <v>#N/A</v>
      </c>
      <c r="O36" s="133" t="e">
        <f>VLOOKUP(L36,TOsummary!$B$13:$AA$36,25,FALSE)</f>
        <v>#N/A</v>
      </c>
      <c r="P36" s="25"/>
      <c r="Q36" s="12"/>
      <c r="R36" s="34" t="s">
        <v>15</v>
      </c>
      <c r="S36" s="21" t="s">
        <v>17</v>
      </c>
      <c r="T36" s="2"/>
      <c r="U36" s="2"/>
      <c r="V36" s="10"/>
      <c r="W36" s="38"/>
      <c r="X36" s="15"/>
      <c r="Y36" s="37"/>
      <c r="Z36" s="37"/>
    </row>
    <row r="37" spans="1:26" s="1" customFormat="1" ht="15" customHeight="1">
      <c r="A37" s="107"/>
      <c r="B37" s="127" t="e">
        <f>VLOOKUP(2,TOsummary!AU$13:AV$36,2,FALSE)</f>
        <v>#N/A</v>
      </c>
      <c r="C37" s="128" t="s">
        <v>172</v>
      </c>
      <c r="D37" s="42" t="e">
        <f>VLOOKUP(B37,TOsummary!B$13:AA$36,10,FALSE)</f>
        <v>#N/A</v>
      </c>
      <c r="E37" s="133" t="e">
        <f>VLOOKUP(B37,TOsummary!B$13:AA$36,9,FALSE)</f>
        <v>#N/A</v>
      </c>
      <c r="F37" s="25"/>
      <c r="G37" s="127" t="e">
        <f>VLOOKUP(2,TOsummary!BT$13:BU$36,2,FALSE)</f>
        <v>#N/A</v>
      </c>
      <c r="H37" s="128" t="s">
        <v>172</v>
      </c>
      <c r="I37" s="42" t="e">
        <f>VLOOKUP(G37,TOsummary!$B$13:$AA$36,18,FALSE)</f>
        <v>#N/A</v>
      </c>
      <c r="J37" s="133" t="e">
        <f>VLOOKUP(G37,TOsummary!$B$13:$AA$36,17,FALSE)</f>
        <v>#N/A</v>
      </c>
      <c r="K37" s="25"/>
      <c r="L37" s="127" t="e">
        <f>VLOOKUP(2,TOsummary!CS$13:CT$36,2,FALSE)</f>
        <v>#N/A</v>
      </c>
      <c r="M37" s="128" t="s">
        <v>172</v>
      </c>
      <c r="N37" s="42" t="e">
        <f>VLOOKUP(L37,TOsummary!$B$13:$AA$36,26,FALSE)</f>
        <v>#N/A</v>
      </c>
      <c r="O37" s="133" t="e">
        <f>VLOOKUP(L37,TOsummary!$B$13:$AA$36,25,FALSE)</f>
        <v>#N/A</v>
      </c>
      <c r="P37" s="25"/>
      <c r="Q37" s="12"/>
      <c r="R37" s="34" t="s">
        <v>15</v>
      </c>
      <c r="S37" s="21" t="s">
        <v>18</v>
      </c>
      <c r="T37" s="2"/>
      <c r="U37" s="2"/>
      <c r="V37" s="10"/>
      <c r="W37" s="38"/>
      <c r="X37" s="15"/>
      <c r="Y37" s="37"/>
      <c r="Z37" s="37"/>
    </row>
    <row r="38" spans="1:26" s="1" customFormat="1" ht="15" customHeight="1" thickBot="1">
      <c r="A38" s="107"/>
      <c r="B38" s="129">
        <f>VLOOKUP(1,TOsummary!AU$13:AV$36,2,FALSE)</f>
        <v>0</v>
      </c>
      <c r="C38" s="130" t="s">
        <v>172</v>
      </c>
      <c r="D38" s="43" t="e">
        <f>VLOOKUP(B38,TOsummary!B$13:AA$36,10,FALSE)</f>
        <v>#N/A</v>
      </c>
      <c r="E38" s="134" t="e">
        <f>VLOOKUP(B38,TOsummary!B$13:AA$36,9,FALSE)</f>
        <v>#N/A</v>
      </c>
      <c r="F38" s="25"/>
      <c r="G38" s="129">
        <f>VLOOKUP(1,TOsummary!BT$13:BU$36,2,FALSE)</f>
        <v>0</v>
      </c>
      <c r="H38" s="130" t="s">
        <v>172</v>
      </c>
      <c r="I38" s="43" t="e">
        <f>VLOOKUP(G38,TOsummary!$B$13:$AA$36,18,FALSE)</f>
        <v>#N/A</v>
      </c>
      <c r="J38" s="134" t="e">
        <f>VLOOKUP(G38,TOsummary!$B$13:$AA$36,17,FALSE)</f>
        <v>#N/A</v>
      </c>
      <c r="K38" s="25"/>
      <c r="L38" s="129">
        <f>VLOOKUP(1,TOsummary!CS$13:CT$36,2,FALSE)</f>
        <v>0</v>
      </c>
      <c r="M38" s="130" t="s">
        <v>172</v>
      </c>
      <c r="N38" s="43" t="e">
        <f>VLOOKUP(L38,TOsummary!$B$13:$AA$36,26,FALSE)</f>
        <v>#N/A</v>
      </c>
      <c r="O38" s="134" t="e">
        <f>VLOOKUP(L38,TOsummary!$B$13:$AA$36,25,FALSE)</f>
        <v>#N/A</v>
      </c>
      <c r="P38" s="25"/>
      <c r="Q38" s="12"/>
      <c r="R38" s="34" t="s">
        <v>15</v>
      </c>
      <c r="S38" s="21" t="s">
        <v>19</v>
      </c>
      <c r="T38" s="2"/>
      <c r="U38" s="2"/>
      <c r="V38" s="10"/>
      <c r="W38" s="38"/>
      <c r="X38" s="15"/>
      <c r="Y38" s="37"/>
      <c r="Z38" s="37"/>
    </row>
    <row r="39" spans="6:24" ht="12.75">
      <c r="F39" s="13"/>
      <c r="G39" s="13"/>
      <c r="H39" s="13"/>
      <c r="K39" s="120"/>
      <c r="L39" s="120"/>
      <c r="M39" s="120"/>
      <c r="Q39" s="27"/>
      <c r="R39" s="13"/>
      <c r="V39" s="10"/>
      <c r="W39" s="38"/>
      <c r="X39" s="27"/>
    </row>
    <row r="40" spans="3:13" ht="12.75">
      <c r="C40" s="122" t="s">
        <v>162</v>
      </c>
      <c r="D40" s="124">
        <v>11</v>
      </c>
      <c r="E40" s="30" t="s">
        <v>163</v>
      </c>
      <c r="K40" s="120"/>
      <c r="L40" s="120"/>
      <c r="M40" s="120"/>
    </row>
    <row r="41" spans="4:5" ht="12.75">
      <c r="D41" s="125">
        <v>13</v>
      </c>
      <c r="E41" s="30" t="s">
        <v>164</v>
      </c>
    </row>
    <row r="42" spans="4:5" ht="12.75">
      <c r="D42" s="55" t="s">
        <v>42</v>
      </c>
      <c r="E42" s="30" t="s">
        <v>173</v>
      </c>
    </row>
    <row r="43" spans="4:5" ht="12.75">
      <c r="D43" s="55" t="e">
        <v>#N/A</v>
      </c>
      <c r="E43" s="173" t="s">
        <v>186</v>
      </c>
    </row>
    <row r="44" spans="5:10" ht="12.75">
      <c r="E44" s="198" t="s">
        <v>185</v>
      </c>
      <c r="F44" s="199"/>
      <c r="G44" s="199"/>
      <c r="H44" s="199"/>
      <c r="I44" s="199"/>
      <c r="J44" s="199"/>
    </row>
  </sheetData>
  <sheetProtection selectLockedCells="1"/>
  <mergeCells count="28">
    <mergeCell ref="L31:M31"/>
    <mergeCell ref="B31:C31"/>
    <mergeCell ref="N13:O13"/>
    <mergeCell ref="N22:O22"/>
    <mergeCell ref="I22:J22"/>
    <mergeCell ref="D31:E31"/>
    <mergeCell ref="I31:J31"/>
    <mergeCell ref="N31:O31"/>
    <mergeCell ref="G13:H13"/>
    <mergeCell ref="G22:H22"/>
    <mergeCell ref="G31:H31"/>
    <mergeCell ref="X2:Z2"/>
    <mergeCell ref="B13:C13"/>
    <mergeCell ref="B22:C22"/>
    <mergeCell ref="D13:E13"/>
    <mergeCell ref="D22:E22"/>
    <mergeCell ref="I13:J13"/>
    <mergeCell ref="L13:M13"/>
    <mergeCell ref="L22:M22"/>
    <mergeCell ref="I4:J4"/>
    <mergeCell ref="N4:O4"/>
    <mergeCell ref="N1:O1"/>
    <mergeCell ref="B4:C4"/>
    <mergeCell ref="G4:H4"/>
    <mergeCell ref="L4:M4"/>
    <mergeCell ref="B2:H2"/>
    <mergeCell ref="I2:M2"/>
    <mergeCell ref="D4:E4"/>
  </mergeCells>
  <conditionalFormatting sqref="AA6:AA29">
    <cfRule type="cellIs" priority="139" dxfId="81" operator="equal" stopIfTrue="1">
      <formula>0</formula>
    </cfRule>
  </conditionalFormatting>
  <conditionalFormatting sqref="D6:D7">
    <cfRule type="cellIs" priority="110" dxfId="10" operator="notBetween" stopIfTrue="1">
      <formula>10</formula>
      <formula>12</formula>
    </cfRule>
    <cfRule type="cellIs" priority="111" dxfId="9" operator="between" stopIfTrue="1">
      <formula>10</formula>
      <formula>12</formula>
    </cfRule>
  </conditionalFormatting>
  <conditionalFormatting sqref="D8:D9">
    <cfRule type="cellIs" priority="108" dxfId="10" operator="notBetween" stopIfTrue="1">
      <formula>11</formula>
      <formula>14</formula>
    </cfRule>
    <cfRule type="cellIs" priority="109" dxfId="9" operator="between" stopIfTrue="1">
      <formula>11</formula>
      <formula>14</formula>
    </cfRule>
  </conditionalFormatting>
  <conditionalFormatting sqref="D10:D11">
    <cfRule type="cellIs" priority="106" dxfId="10" operator="notBetween" stopIfTrue="1">
      <formula>13</formula>
      <formula>15</formula>
    </cfRule>
    <cfRule type="cellIs" priority="107" dxfId="9" operator="between" stopIfTrue="1">
      <formula>13</formula>
      <formula>15</formula>
    </cfRule>
  </conditionalFormatting>
  <conditionalFormatting sqref="D15:D16">
    <cfRule type="cellIs" priority="104" dxfId="10" operator="notBetween" stopIfTrue="1">
      <formula>15</formula>
      <formula>19</formula>
    </cfRule>
    <cfRule type="cellIs" priority="105" dxfId="9" operator="between" stopIfTrue="1">
      <formula>15</formula>
      <formula>19</formula>
    </cfRule>
  </conditionalFormatting>
  <conditionalFormatting sqref="D17:D18">
    <cfRule type="cellIs" priority="102" dxfId="10" operator="notBetween" stopIfTrue="1">
      <formula>18</formula>
      <formula>22</formula>
    </cfRule>
    <cfRule type="cellIs" priority="103" dxfId="9" operator="between" stopIfTrue="1">
      <formula>18</formula>
      <formula>22</formula>
    </cfRule>
  </conditionalFormatting>
  <conditionalFormatting sqref="D19:D20">
    <cfRule type="cellIs" priority="100" dxfId="10" operator="notBetween" stopIfTrue="1">
      <formula>21</formula>
      <formula>25</formula>
    </cfRule>
    <cfRule type="cellIs" priority="101" dxfId="9" operator="between" stopIfTrue="1">
      <formula>21</formula>
      <formula>25</formula>
    </cfRule>
  </conditionalFormatting>
  <conditionalFormatting sqref="D24:D25">
    <cfRule type="cellIs" priority="98" dxfId="10" operator="notBetween" stopIfTrue="1">
      <formula>20</formula>
      <formula>26</formula>
    </cfRule>
    <cfRule type="cellIs" priority="99" dxfId="9" operator="between" stopIfTrue="1">
      <formula>20</formula>
      <formula>26</formula>
    </cfRule>
  </conditionalFormatting>
  <conditionalFormatting sqref="D26:D27">
    <cfRule type="cellIs" priority="96" dxfId="10" operator="notBetween" stopIfTrue="1">
      <formula>25</formula>
      <formula>31</formula>
    </cfRule>
    <cfRule type="cellIs" priority="97" dxfId="9" operator="between" stopIfTrue="1">
      <formula>25</formula>
      <formula>31</formula>
    </cfRule>
  </conditionalFormatting>
  <conditionalFormatting sqref="D28:D29">
    <cfRule type="cellIs" priority="94" dxfId="10" operator="notBetween" stopIfTrue="1">
      <formula>29</formula>
      <formula>35</formula>
    </cfRule>
    <cfRule type="cellIs" priority="95" dxfId="9" operator="between" stopIfTrue="1">
      <formula>29</formula>
      <formula>35</formula>
    </cfRule>
  </conditionalFormatting>
  <conditionalFormatting sqref="D33:D34">
    <cfRule type="cellIs" priority="92" dxfId="10" operator="notBetween" stopIfTrue="1">
      <formula>35</formula>
      <formula>42</formula>
    </cfRule>
    <cfRule type="cellIs" priority="93" dxfId="9" operator="between" stopIfTrue="1">
      <formula>35</formula>
      <formula>42</formula>
    </cfRule>
  </conditionalFormatting>
  <conditionalFormatting sqref="D35:D36">
    <cfRule type="cellIs" priority="90" dxfId="10" operator="notBetween" stopIfTrue="1">
      <formula>41</formula>
      <formula>49</formula>
    </cfRule>
    <cfRule type="cellIs" priority="91" dxfId="9" operator="between" stopIfTrue="1">
      <formula>41</formula>
      <formula>49</formula>
    </cfRule>
  </conditionalFormatting>
  <conditionalFormatting sqref="D37:D38">
    <cfRule type="cellIs" priority="88" dxfId="10" operator="notBetween" stopIfTrue="1">
      <formula>47</formula>
      <formula>55</formula>
    </cfRule>
    <cfRule type="cellIs" priority="89" dxfId="9" operator="between" stopIfTrue="1">
      <formula>47</formula>
      <formula>55</formula>
    </cfRule>
  </conditionalFormatting>
  <conditionalFormatting sqref="I6:I7">
    <cfRule type="cellIs" priority="56" dxfId="10" operator="notBetween" stopIfTrue="1">
      <formula>5</formula>
      <formula>7</formula>
    </cfRule>
    <cfRule type="cellIs" priority="57" dxfId="9" operator="between" stopIfTrue="1">
      <formula>5</formula>
      <formula>7</formula>
    </cfRule>
  </conditionalFormatting>
  <conditionalFormatting sqref="I8:I9">
    <cfRule type="cellIs" priority="42" dxfId="10" operator="notBetween" stopIfTrue="1">
      <formula>6</formula>
      <formula>9</formula>
    </cfRule>
    <cfRule type="cellIs" priority="43" dxfId="9" operator="between" stopIfTrue="1">
      <formula>6</formula>
      <formula>9</formula>
    </cfRule>
  </conditionalFormatting>
  <conditionalFormatting sqref="I10:I11">
    <cfRule type="cellIs" priority="40" dxfId="10" operator="notBetween" stopIfTrue="1">
      <formula>8</formula>
      <formula>10</formula>
    </cfRule>
    <cfRule type="cellIs" priority="41" dxfId="9" operator="between" stopIfTrue="1">
      <formula>8</formula>
      <formula>10</formula>
    </cfRule>
  </conditionalFormatting>
  <conditionalFormatting sqref="I15:I16">
    <cfRule type="cellIs" priority="52" dxfId="10" operator="notBetween" stopIfTrue="1">
      <formula>10</formula>
      <formula>14</formula>
    </cfRule>
    <cfRule type="cellIs" priority="53" dxfId="9" operator="between" stopIfTrue="1">
      <formula>10</formula>
      <formula>14</formula>
    </cfRule>
  </conditionalFormatting>
  <conditionalFormatting sqref="I17:I18">
    <cfRule type="cellIs" priority="38" dxfId="10" operator="notBetween" stopIfTrue="1">
      <formula>13</formula>
      <formula>17</formula>
    </cfRule>
    <cfRule type="cellIs" priority="39" dxfId="9" operator="between" stopIfTrue="1">
      <formula>13</formula>
      <formula>17</formula>
    </cfRule>
  </conditionalFormatting>
  <conditionalFormatting sqref="I19:I20">
    <cfRule type="cellIs" priority="36" dxfId="10" operator="notBetween" stopIfTrue="1">
      <formula>16</formula>
      <formula>20</formula>
    </cfRule>
    <cfRule type="cellIs" priority="37" dxfId="9" operator="between" stopIfTrue="1">
      <formula>16</formula>
      <formula>20</formula>
    </cfRule>
  </conditionalFormatting>
  <conditionalFormatting sqref="I24:I25">
    <cfRule type="cellIs" priority="48" dxfId="10" operator="notBetween" stopIfTrue="1">
      <formula>15</formula>
      <formula>21</formula>
    </cfRule>
    <cfRule type="cellIs" priority="49" dxfId="9" operator="between" stopIfTrue="1">
      <formula>15</formula>
      <formula>21</formula>
    </cfRule>
  </conditionalFormatting>
  <conditionalFormatting sqref="I26:I27">
    <cfRule type="cellIs" priority="34" dxfId="10" operator="notBetween" stopIfTrue="1">
      <formula>19</formula>
      <formula>26</formula>
    </cfRule>
    <cfRule type="cellIs" priority="35" dxfId="9" operator="between" stopIfTrue="1">
      <formula>19</formula>
      <formula>26</formula>
    </cfRule>
  </conditionalFormatting>
  <conditionalFormatting sqref="I28:I29">
    <cfRule type="cellIs" priority="32" dxfId="10" operator="notBetween" stopIfTrue="1">
      <formula>24</formula>
      <formula>30</formula>
    </cfRule>
    <cfRule type="cellIs" priority="33" dxfId="9" operator="between" stopIfTrue="1">
      <formula>24</formula>
      <formula>30</formula>
    </cfRule>
  </conditionalFormatting>
  <conditionalFormatting sqref="I33:I34">
    <cfRule type="cellIs" priority="30" dxfId="10" operator="notBetween" stopIfTrue="1">
      <formula>30</formula>
      <formula>36</formula>
    </cfRule>
    <cfRule type="cellIs" priority="31" dxfId="9" operator="between" stopIfTrue="1">
      <formula>30</formula>
      <formula>36</formula>
    </cfRule>
  </conditionalFormatting>
  <conditionalFormatting sqref="I35:I36">
    <cfRule type="cellIs" priority="28" dxfId="10" operator="notBetween" stopIfTrue="1">
      <formula>31</formula>
      <formula>41</formula>
    </cfRule>
    <cfRule type="cellIs" priority="29" dxfId="9" operator="between" stopIfTrue="1">
      <formula>31</formula>
      <formula>41</formula>
    </cfRule>
  </conditionalFormatting>
  <conditionalFormatting sqref="I37:I38">
    <cfRule type="cellIs" priority="26" dxfId="10" operator="notBetween" stopIfTrue="1">
      <formula>39</formula>
      <formula>45</formula>
    </cfRule>
    <cfRule type="cellIs" priority="27" dxfId="9" operator="between" stopIfTrue="1">
      <formula>39</formula>
      <formula>45</formula>
    </cfRule>
  </conditionalFormatting>
  <conditionalFormatting sqref="N6:N7">
    <cfRule type="cellIs" priority="24" dxfId="10" operator="notBetween" stopIfTrue="1">
      <formula>5</formula>
      <formula>7</formula>
    </cfRule>
    <cfRule type="cellIs" priority="25" dxfId="9" operator="between" stopIfTrue="1">
      <formula>5</formula>
      <formula>7</formula>
    </cfRule>
  </conditionalFormatting>
  <conditionalFormatting sqref="N8:N9">
    <cfRule type="cellIs" priority="22" dxfId="10" operator="notBetween" stopIfTrue="1">
      <formula>6</formula>
      <formula>9</formula>
    </cfRule>
    <cfRule type="cellIs" priority="23" dxfId="9" operator="between" stopIfTrue="1">
      <formula>6</formula>
      <formula>9</formula>
    </cfRule>
  </conditionalFormatting>
  <conditionalFormatting sqref="N10:N11">
    <cfRule type="cellIs" priority="20" dxfId="10" operator="notBetween" stopIfTrue="1">
      <formula>8</formula>
      <formula>10</formula>
    </cfRule>
    <cfRule type="cellIs" priority="21" dxfId="9" operator="between" stopIfTrue="1">
      <formula>8</formula>
      <formula>10</formula>
    </cfRule>
  </conditionalFormatting>
  <conditionalFormatting sqref="N15:N16">
    <cfRule type="cellIs" priority="18" dxfId="10" operator="notBetween" stopIfTrue="1">
      <formula>5</formula>
      <formula>9</formula>
    </cfRule>
    <cfRule type="cellIs" priority="19" dxfId="9" operator="between" stopIfTrue="1">
      <formula>5</formula>
      <formula>9</formula>
    </cfRule>
  </conditionalFormatting>
  <conditionalFormatting sqref="N17:N18">
    <cfRule type="cellIs" priority="16" dxfId="10" operator="notBetween" stopIfTrue="1">
      <formula>8</formula>
      <formula>12</formula>
    </cfRule>
    <cfRule type="cellIs" priority="17" dxfId="9" operator="between" stopIfTrue="1">
      <formula>8</formula>
      <formula>12</formula>
    </cfRule>
  </conditionalFormatting>
  <conditionalFormatting sqref="N19:N20">
    <cfRule type="cellIs" priority="14" dxfId="10" operator="notBetween" stopIfTrue="1">
      <formula>11</formula>
      <formula>15</formula>
    </cfRule>
    <cfRule type="cellIs" priority="15" dxfId="9" operator="between" stopIfTrue="1">
      <formula>11</formula>
      <formula>15</formula>
    </cfRule>
  </conditionalFormatting>
  <conditionalFormatting sqref="N24:N25">
    <cfRule type="cellIs" priority="12" dxfId="10" operator="notBetween" stopIfTrue="1">
      <formula>10</formula>
      <formula>14</formula>
    </cfRule>
    <cfRule type="cellIs" priority="13" dxfId="9" operator="between" stopIfTrue="1">
      <formula>10</formula>
      <formula>14</formula>
    </cfRule>
  </conditionalFormatting>
  <conditionalFormatting sqref="N26:N27">
    <cfRule type="cellIs" priority="10" dxfId="10" operator="notBetween" stopIfTrue="1">
      <formula>13</formula>
      <formula>17</formula>
    </cfRule>
    <cfRule type="cellIs" priority="11" dxfId="9" operator="between" stopIfTrue="1">
      <formula>13</formula>
      <formula>17</formula>
    </cfRule>
  </conditionalFormatting>
  <conditionalFormatting sqref="N28:N29">
    <cfRule type="cellIs" priority="8" dxfId="10" operator="notBetween" stopIfTrue="1">
      <formula>16</formula>
      <formula>20</formula>
    </cfRule>
    <cfRule type="cellIs" priority="9" dxfId="9" operator="between" stopIfTrue="1">
      <formula>16</formula>
      <formula>20</formula>
    </cfRule>
  </conditionalFormatting>
  <conditionalFormatting sqref="N33:N34">
    <cfRule type="cellIs" priority="6" dxfId="10" operator="notBetween" stopIfTrue="1">
      <formula>15</formula>
      <formula>19</formula>
    </cfRule>
    <cfRule type="cellIs" priority="7" dxfId="9" operator="between" stopIfTrue="1">
      <formula>15</formula>
      <formula>19</formula>
    </cfRule>
  </conditionalFormatting>
  <conditionalFormatting sqref="N35:N36">
    <cfRule type="cellIs" priority="4" dxfId="10" operator="notBetween" stopIfTrue="1">
      <formula>18</formula>
      <formula>22</formula>
    </cfRule>
    <cfRule type="cellIs" priority="5" dxfId="9" operator="between" stopIfTrue="1">
      <formula>18</formula>
      <formula>22</formula>
    </cfRule>
  </conditionalFormatting>
  <conditionalFormatting sqref="N37:N38">
    <cfRule type="cellIs" priority="2" dxfId="10" operator="notBetween" stopIfTrue="1">
      <formula>21</formula>
      <formula>25</formula>
    </cfRule>
    <cfRule type="cellIs" priority="3" dxfId="9" operator="between" stopIfTrue="1">
      <formula>21</formula>
      <formula>25</formula>
    </cfRule>
  </conditionalFormatting>
  <conditionalFormatting sqref="V6:AA29">
    <cfRule type="expression" priority="1" dxfId="8" stopIfTrue="1">
      <formula>ISEVEN(ROW())</formula>
    </cfRule>
  </conditionalFormatting>
  <hyperlinks>
    <hyperlink ref="E44:J44" location="TOsummary!A1" display="ALL data entry is on TOsummary sheet"/>
  </hyperlinks>
  <printOptions horizontalCentered="1" verticalCentered="1"/>
  <pageMargins left="0.1968503937007874" right="0.1968503937007874" top="0.1968503937007874" bottom="0.1968503937007874" header="0.31496062992125984" footer="0.31496062992125984"/>
  <pageSetup horizontalDpi="600" verticalDpi="600" orientation="portrait" paperSize="9" scale="89" r:id="rId2"/>
  <headerFooter alignWithMargins="0">
    <oddFooter>&amp;LAGB Field Committee&amp;CNot Approved &amp;R&amp;D</oddFooter>
  </headerFooter>
  <colBreaks count="1" manualBreakCount="1">
    <brk id="18" max="44" man="1"/>
  </colBreaks>
  <drawing r:id="rId1"/>
</worksheet>
</file>

<file path=xl/worksheets/sheet3.xml><?xml version="1.0" encoding="utf-8"?>
<worksheet xmlns="http://schemas.openxmlformats.org/spreadsheetml/2006/main" xmlns:r="http://schemas.openxmlformats.org/officeDocument/2006/relationships">
  <sheetPr>
    <tabColor rgb="FFFF0000"/>
  </sheetPr>
  <dimension ref="A1:I59"/>
  <sheetViews>
    <sheetView zoomScaleSheetLayoutView="90" zoomScalePageLayoutView="0" workbookViewId="0" topLeftCell="A6">
      <selection activeCell="K19" sqref="K19"/>
    </sheetView>
  </sheetViews>
  <sheetFormatPr defaultColWidth="9.140625" defaultRowHeight="12.75"/>
  <cols>
    <col min="1" max="1" width="3.140625" style="0" customWidth="1"/>
    <col min="2" max="2" width="5.421875" style="0" customWidth="1"/>
    <col min="3" max="8" width="12.8515625" style="0" customWidth="1"/>
    <col min="9" max="9" width="19.57421875" style="0" customWidth="1"/>
  </cols>
  <sheetData>
    <row r="1" ht="18">
      <c r="D1" s="52" t="s">
        <v>35</v>
      </c>
    </row>
    <row r="2" spans="4:5" ht="18">
      <c r="D2" s="52" t="s">
        <v>145</v>
      </c>
      <c r="E2" s="28"/>
    </row>
    <row r="3" ht="12.75">
      <c r="E3" s="28"/>
    </row>
    <row r="4" spans="4:5" ht="12.75">
      <c r="D4" s="84" t="s">
        <v>155</v>
      </c>
      <c r="E4" s="28"/>
    </row>
    <row r="5" spans="1:9" ht="20.25">
      <c r="A5" s="256" t="s">
        <v>32</v>
      </c>
      <c r="B5" s="256"/>
      <c r="C5" s="256"/>
      <c r="D5" s="282">
        <f>TOsummary!E5</f>
        <v>0</v>
      </c>
      <c r="E5" s="282"/>
      <c r="F5" s="282"/>
      <c r="G5" s="282"/>
      <c r="H5" s="101"/>
      <c r="I5" s="101"/>
    </row>
    <row r="6" spans="1:9" ht="20.25">
      <c r="A6" s="256" t="s">
        <v>33</v>
      </c>
      <c r="B6" s="256"/>
      <c r="C6" s="256"/>
      <c r="D6" s="282">
        <f>TOsummary!E6</f>
        <v>0</v>
      </c>
      <c r="E6" s="282"/>
      <c r="F6" s="282"/>
      <c r="G6" s="282"/>
      <c r="H6" s="101"/>
      <c r="I6" s="101"/>
    </row>
    <row r="7" spans="1:9" ht="20.25">
      <c r="A7" s="256" t="s">
        <v>34</v>
      </c>
      <c r="B7" s="256"/>
      <c r="C7" s="256"/>
      <c r="D7" s="282">
        <f>TOsummary!E7</f>
        <v>0</v>
      </c>
      <c r="E7" s="282"/>
      <c r="F7" s="282"/>
      <c r="G7" s="282"/>
      <c r="H7" s="101"/>
      <c r="I7" s="101"/>
    </row>
    <row r="9" ht="13.5" thickBot="1">
      <c r="B9" s="245" t="s">
        <v>36</v>
      </c>
    </row>
    <row r="10" spans="2:9" ht="15">
      <c r="B10" s="245"/>
      <c r="C10" s="279" t="s">
        <v>146</v>
      </c>
      <c r="D10" s="280"/>
      <c r="E10" s="279" t="s">
        <v>149</v>
      </c>
      <c r="F10" s="281"/>
      <c r="G10" s="280"/>
      <c r="H10" s="80"/>
      <c r="I10" s="81"/>
    </row>
    <row r="11" spans="2:9" ht="15">
      <c r="B11" s="245"/>
      <c r="C11" s="74" t="s">
        <v>147</v>
      </c>
      <c r="D11" s="75" t="s">
        <v>148</v>
      </c>
      <c r="E11" s="74" t="s">
        <v>150</v>
      </c>
      <c r="F11" s="79" t="s">
        <v>151</v>
      </c>
      <c r="G11" s="75" t="s">
        <v>152</v>
      </c>
      <c r="H11" s="82" t="s">
        <v>153</v>
      </c>
      <c r="I11" s="83" t="s">
        <v>154</v>
      </c>
    </row>
    <row r="12" spans="2:9" ht="12.75">
      <c r="B12" s="28">
        <v>1</v>
      </c>
      <c r="C12" s="85"/>
      <c r="D12" s="86"/>
      <c r="E12" s="85"/>
      <c r="F12" s="87"/>
      <c r="G12" s="86"/>
      <c r="H12" s="85"/>
      <c r="I12" s="86"/>
    </row>
    <row r="13" spans="2:9" ht="12.75">
      <c r="B13" s="28">
        <v>2</v>
      </c>
      <c r="C13" s="85"/>
      <c r="D13" s="86"/>
      <c r="E13" s="85"/>
      <c r="F13" s="87"/>
      <c r="G13" s="86"/>
      <c r="H13" s="85"/>
      <c r="I13" s="86"/>
    </row>
    <row r="14" spans="2:9" ht="12.75">
      <c r="B14" s="28">
        <v>3</v>
      </c>
      <c r="C14" s="85"/>
      <c r="D14" s="86"/>
      <c r="E14" s="85"/>
      <c r="F14" s="87"/>
      <c r="G14" s="86"/>
      <c r="H14" s="85"/>
      <c r="I14" s="86"/>
    </row>
    <row r="15" spans="2:9" ht="12.75">
      <c r="B15" s="28">
        <v>4</v>
      </c>
      <c r="C15" s="85"/>
      <c r="D15" s="86"/>
      <c r="E15" s="85"/>
      <c r="F15" s="87"/>
      <c r="G15" s="86"/>
      <c r="H15" s="85"/>
      <c r="I15" s="86"/>
    </row>
    <row r="16" spans="2:9" ht="12.75">
      <c r="B16" s="28">
        <v>5</v>
      </c>
      <c r="C16" s="85"/>
      <c r="D16" s="86"/>
      <c r="E16" s="85"/>
      <c r="F16" s="87"/>
      <c r="G16" s="86"/>
      <c r="H16" s="85"/>
      <c r="I16" s="86"/>
    </row>
    <row r="17" spans="2:9" ht="12.75">
      <c r="B17" s="28">
        <v>6</v>
      </c>
      <c r="C17" s="85"/>
      <c r="D17" s="86"/>
      <c r="E17" s="85"/>
      <c r="F17" s="87"/>
      <c r="G17" s="86"/>
      <c r="H17" s="85"/>
      <c r="I17" s="86"/>
    </row>
    <row r="18" spans="2:9" ht="12.75">
      <c r="B18" s="28">
        <v>7</v>
      </c>
      <c r="C18" s="85"/>
      <c r="D18" s="86"/>
      <c r="E18" s="85"/>
      <c r="F18" s="87"/>
      <c r="G18" s="86"/>
      <c r="H18" s="85"/>
      <c r="I18" s="86"/>
    </row>
    <row r="19" spans="2:9" ht="12.75">
      <c r="B19" s="28">
        <v>8</v>
      </c>
      <c r="C19" s="85"/>
      <c r="D19" s="86"/>
      <c r="E19" s="85"/>
      <c r="F19" s="87"/>
      <c r="G19" s="86"/>
      <c r="H19" s="85"/>
      <c r="I19" s="86"/>
    </row>
    <row r="20" spans="2:9" ht="12.75">
      <c r="B20" s="28">
        <v>9</v>
      </c>
      <c r="C20" s="85"/>
      <c r="D20" s="86"/>
      <c r="E20" s="85"/>
      <c r="F20" s="87"/>
      <c r="G20" s="86"/>
      <c r="H20" s="85"/>
      <c r="I20" s="86"/>
    </row>
    <row r="21" spans="2:9" ht="12.75">
      <c r="B21" s="28">
        <v>10</v>
      </c>
      <c r="C21" s="85"/>
      <c r="D21" s="86"/>
      <c r="E21" s="85"/>
      <c r="F21" s="87"/>
      <c r="G21" s="86"/>
      <c r="H21" s="85"/>
      <c r="I21" s="86"/>
    </row>
    <row r="22" spans="2:9" ht="12.75">
      <c r="B22" s="28">
        <v>11</v>
      </c>
      <c r="C22" s="85"/>
      <c r="D22" s="86"/>
      <c r="E22" s="85"/>
      <c r="F22" s="87"/>
      <c r="G22" s="86"/>
      <c r="H22" s="85"/>
      <c r="I22" s="86"/>
    </row>
    <row r="23" spans="2:9" ht="12.75">
      <c r="B23" s="28">
        <v>12</v>
      </c>
      <c r="C23" s="85"/>
      <c r="D23" s="86"/>
      <c r="E23" s="85"/>
      <c r="F23" s="87"/>
      <c r="G23" s="86"/>
      <c r="H23" s="85"/>
      <c r="I23" s="86"/>
    </row>
    <row r="24" spans="2:9" ht="12.75">
      <c r="B24" s="28">
        <v>13</v>
      </c>
      <c r="C24" s="85"/>
      <c r="D24" s="86"/>
      <c r="E24" s="85"/>
      <c r="F24" s="87"/>
      <c r="G24" s="86"/>
      <c r="H24" s="85"/>
      <c r="I24" s="86"/>
    </row>
    <row r="25" spans="2:9" ht="12.75">
      <c r="B25" s="28">
        <v>14</v>
      </c>
      <c r="C25" s="85"/>
      <c r="D25" s="86"/>
      <c r="E25" s="85"/>
      <c r="F25" s="87"/>
      <c r="G25" s="86"/>
      <c r="H25" s="85"/>
      <c r="I25" s="86"/>
    </row>
    <row r="26" spans="2:9" ht="12.75">
      <c r="B26" s="28">
        <v>15</v>
      </c>
      <c r="C26" s="85"/>
      <c r="D26" s="86"/>
      <c r="E26" s="85"/>
      <c r="F26" s="87"/>
      <c r="G26" s="86"/>
      <c r="H26" s="85"/>
      <c r="I26" s="86"/>
    </row>
    <row r="27" spans="2:9" ht="12.75">
      <c r="B27" s="28">
        <v>16</v>
      </c>
      <c r="C27" s="85"/>
      <c r="D27" s="86"/>
      <c r="E27" s="85"/>
      <c r="F27" s="87"/>
      <c r="G27" s="86"/>
      <c r="H27" s="85"/>
      <c r="I27" s="86"/>
    </row>
    <row r="28" spans="2:9" ht="12.75">
      <c r="B28" s="28">
        <v>17</v>
      </c>
      <c r="C28" s="85"/>
      <c r="D28" s="86"/>
      <c r="E28" s="85"/>
      <c r="F28" s="87"/>
      <c r="G28" s="86"/>
      <c r="H28" s="85"/>
      <c r="I28" s="86"/>
    </row>
    <row r="29" spans="2:9" ht="12.75">
      <c r="B29" s="28">
        <v>18</v>
      </c>
      <c r="C29" s="85"/>
      <c r="D29" s="86"/>
      <c r="E29" s="85"/>
      <c r="F29" s="87"/>
      <c r="G29" s="86"/>
      <c r="H29" s="85"/>
      <c r="I29" s="86"/>
    </row>
    <row r="30" spans="2:9" ht="12.75">
      <c r="B30" s="28">
        <v>19</v>
      </c>
      <c r="C30" s="85"/>
      <c r="D30" s="86"/>
      <c r="E30" s="85"/>
      <c r="F30" s="87"/>
      <c r="G30" s="86"/>
      <c r="H30" s="85"/>
      <c r="I30" s="86"/>
    </row>
    <row r="31" spans="2:9" ht="12.75">
      <c r="B31" s="28">
        <v>20</v>
      </c>
      <c r="C31" s="85"/>
      <c r="D31" s="86"/>
      <c r="E31" s="85"/>
      <c r="F31" s="87"/>
      <c r="G31" s="86"/>
      <c r="H31" s="85"/>
      <c r="I31" s="86"/>
    </row>
    <row r="32" spans="2:9" ht="12.75">
      <c r="B32" s="28">
        <v>21</v>
      </c>
      <c r="C32" s="85"/>
      <c r="D32" s="86"/>
      <c r="E32" s="85"/>
      <c r="F32" s="87"/>
      <c r="G32" s="86"/>
      <c r="H32" s="85"/>
      <c r="I32" s="86"/>
    </row>
    <row r="33" spans="2:9" ht="12.75">
      <c r="B33" s="28">
        <v>22</v>
      </c>
      <c r="C33" s="85"/>
      <c r="D33" s="86"/>
      <c r="E33" s="85"/>
      <c r="F33" s="87"/>
      <c r="G33" s="86"/>
      <c r="H33" s="85"/>
      <c r="I33" s="86"/>
    </row>
    <row r="34" spans="2:9" ht="12.75">
      <c r="B34" s="28">
        <v>23</v>
      </c>
      <c r="C34" s="85"/>
      <c r="D34" s="86"/>
      <c r="E34" s="85"/>
      <c r="F34" s="87"/>
      <c r="G34" s="86"/>
      <c r="H34" s="85"/>
      <c r="I34" s="86"/>
    </row>
    <row r="35" spans="2:9" ht="13.5" thickBot="1">
      <c r="B35" s="28">
        <v>24</v>
      </c>
      <c r="C35" s="88"/>
      <c r="D35" s="89"/>
      <c r="E35" s="88"/>
      <c r="F35" s="90"/>
      <c r="G35" s="89"/>
      <c r="H35" s="88"/>
      <c r="I35" s="89"/>
    </row>
    <row r="37" ht="15">
      <c r="C37" s="73" t="s">
        <v>158</v>
      </c>
    </row>
    <row r="38" ht="15">
      <c r="C38" s="73"/>
    </row>
    <row r="39" spans="3:9" ht="12.75">
      <c r="C39" s="102"/>
      <c r="D39" s="102"/>
      <c r="E39" s="102"/>
      <c r="F39" s="102"/>
      <c r="G39" s="102"/>
      <c r="H39" s="102"/>
      <c r="I39" s="102"/>
    </row>
    <row r="40" spans="3:9" ht="12.75">
      <c r="C40" s="103"/>
      <c r="D40" s="103"/>
      <c r="E40" s="103"/>
      <c r="F40" s="103"/>
      <c r="G40" s="103"/>
      <c r="H40" s="103"/>
      <c r="I40" s="103"/>
    </row>
    <row r="41" spans="3:9" ht="12.75">
      <c r="C41" s="103"/>
      <c r="D41" s="103"/>
      <c r="E41" s="103"/>
      <c r="F41" s="103"/>
      <c r="G41" s="103"/>
      <c r="H41" s="103"/>
      <c r="I41" s="103"/>
    </row>
    <row r="42" spans="3:9" ht="12.75">
      <c r="C42" s="103"/>
      <c r="D42" s="103"/>
      <c r="E42" s="103"/>
      <c r="F42" s="103"/>
      <c r="G42" s="103"/>
      <c r="H42" s="103"/>
      <c r="I42" s="103"/>
    </row>
    <row r="43" spans="3:9" ht="12.75">
      <c r="C43" s="103"/>
      <c r="D43" s="103"/>
      <c r="E43" s="103"/>
      <c r="F43" s="103"/>
      <c r="G43" s="103"/>
      <c r="H43" s="103"/>
      <c r="I43" s="103"/>
    </row>
    <row r="44" spans="3:9" ht="12.75">
      <c r="C44" s="103"/>
      <c r="D44" s="103"/>
      <c r="E44" s="103"/>
      <c r="F44" s="103"/>
      <c r="G44" s="103"/>
      <c r="H44" s="103"/>
      <c r="I44" s="103"/>
    </row>
    <row r="45" spans="3:9" ht="12.75">
      <c r="C45" s="102"/>
      <c r="D45" s="102"/>
      <c r="E45" s="102"/>
      <c r="F45" s="102"/>
      <c r="G45" s="102"/>
      <c r="H45" s="102"/>
      <c r="I45" s="102"/>
    </row>
    <row r="50" spans="3:5" ht="12.75">
      <c r="C50" s="48"/>
      <c r="D50" s="48"/>
      <c r="E50" s="48"/>
    </row>
    <row r="59" spans="3:5" ht="12.75">
      <c r="C59" s="104"/>
      <c r="E59" s="48"/>
    </row>
  </sheetData>
  <sheetProtection/>
  <mergeCells count="9">
    <mergeCell ref="B9:B11"/>
    <mergeCell ref="C10:D10"/>
    <mergeCell ref="E10:G10"/>
    <mergeCell ref="A5:C5"/>
    <mergeCell ref="D5:G5"/>
    <mergeCell ref="A6:C6"/>
    <mergeCell ref="D6:G6"/>
    <mergeCell ref="A7:C7"/>
    <mergeCell ref="D7:G7"/>
  </mergeCells>
  <printOptions/>
  <pageMargins left="0.7" right="0.7" top="0.75" bottom="0.75" header="0.3" footer="0.3"/>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UMDS SE1 9RT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Trimble</dc:creator>
  <cp:keywords/>
  <dc:description/>
  <cp:lastModifiedBy>currys</cp:lastModifiedBy>
  <cp:lastPrinted>2016-02-23T17:17:13Z</cp:lastPrinted>
  <dcterms:created xsi:type="dcterms:W3CDTF">1998-05-05T14:13:41Z</dcterms:created>
  <dcterms:modified xsi:type="dcterms:W3CDTF">2016-02-23T17:31:16Z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